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-places\Elizandra\Cassbeth\climate-change\lib\"/>
    </mc:Choice>
  </mc:AlternateContent>
  <xr:revisionPtr revIDLastSave="0" documentId="13_ncr:1_{4B0025A9-77DA-4A45-AA79-B08D5918911E}" xr6:coauthVersionLast="47" xr6:coauthVersionMax="47" xr10:uidLastSave="{00000000-0000-0000-0000-000000000000}"/>
  <bookViews>
    <workbookView xWindow="-120" yWindow="-120" windowWidth="20730" windowHeight="11310" tabRatio="807" xr2:uid="{C3C45A86-CBAD-4A54-93FD-0E9933862F0A}"/>
  </bookViews>
  <sheets>
    <sheet name="Instructions" sheetId="5" r:id="rId1"/>
    <sheet name="CO2 kWh" sheetId="15" r:id="rId2"/>
    <sheet name="Results" sheetId="16" r:id="rId3"/>
    <sheet name="Buildings CG" sheetId="14" r:id="rId4"/>
    <sheet name="Buildings Summary" sheetId="12" r:id="rId5"/>
    <sheet name="Buildings Baseline" sheetId="1" r:id="rId6"/>
    <sheet name="Buildings Arch A" sheetId="10" r:id="rId7"/>
    <sheet name="All Blds Arch B" sheetId="11" r:id="rId8"/>
    <sheet name="Bld 1 Baseline" sheetId="2" r:id="rId9"/>
    <sheet name="Bld 1 Arch A" sheetId="8" r:id="rId10"/>
    <sheet name="Bld 1 Arch B" sheetId="9" r:id="rId11"/>
    <sheet name="Bld 1 Arch C" sheetId="13" r:id="rId12"/>
    <sheet name="Source" sheetId="3" r:id="rId13"/>
  </sheets>
  <definedNames>
    <definedName name="_xlnm._FilterDatabase" localSheetId="8" hidden="1">'Bld 1 Baseline'!$A$16:$X$16</definedName>
  </definedName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4" l="1"/>
  <c r="AO14" i="14"/>
  <c r="E7" i="16"/>
  <c r="AH14" i="14"/>
  <c r="E6" i="16"/>
  <c r="AA14" i="14"/>
  <c r="E5" i="16"/>
  <c r="E4" i="16"/>
  <c r="W10" i="12"/>
  <c r="D7" i="16"/>
  <c r="S10" i="12"/>
  <c r="D6" i="16"/>
  <c r="O10" i="12"/>
  <c r="D5" i="16"/>
  <c r="K10" i="12"/>
  <c r="D4" i="16"/>
  <c r="B7" i="14"/>
  <c r="AJ14" i="14"/>
  <c r="B9" i="14"/>
  <c r="AK14" i="14"/>
  <c r="AL14" i="14"/>
  <c r="C7" i="16"/>
  <c r="AC14" i="14"/>
  <c r="AD14" i="14"/>
  <c r="AE14" i="14"/>
  <c r="C6" i="16"/>
  <c r="V14" i="14"/>
  <c r="C5" i="16"/>
  <c r="O14" i="14"/>
  <c r="P14" i="14"/>
  <c r="Q14" i="14"/>
  <c r="C4" i="16"/>
  <c r="U10" i="12"/>
  <c r="B7" i="16"/>
  <c r="M10" i="12"/>
  <c r="B5" i="16"/>
  <c r="Q10" i="12"/>
  <c r="B6" i="16"/>
  <c r="I7" i="12"/>
  <c r="B4" i="16"/>
  <c r="C26" i="15"/>
  <c r="B8" i="14"/>
  <c r="B10" i="2"/>
  <c r="B11" i="2"/>
  <c r="B12" i="2"/>
  <c r="B13" i="2"/>
  <c r="I14" i="14"/>
  <c r="AP14" i="14"/>
  <c r="AL11" i="14"/>
  <c r="AK11" i="14"/>
  <c r="AJ11" i="14"/>
  <c r="W14" i="14"/>
  <c r="AI14" i="14"/>
  <c r="AE11" i="14"/>
  <c r="AD11" i="14"/>
  <c r="AC11" i="14"/>
  <c r="AB14" i="14"/>
  <c r="X14" i="14"/>
  <c r="X11" i="14"/>
  <c r="W11" i="14"/>
  <c r="V11" i="14"/>
  <c r="Q11" i="14"/>
  <c r="P11" i="14"/>
  <c r="M13" i="13"/>
  <c r="M12" i="13"/>
  <c r="M11" i="13"/>
  <c r="M13" i="9"/>
  <c r="M12" i="9"/>
  <c r="M11" i="9"/>
  <c r="M13" i="8"/>
  <c r="M12" i="8"/>
  <c r="M11" i="8"/>
  <c r="M12" i="2"/>
  <c r="M11" i="2"/>
  <c r="M13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15" i="2"/>
  <c r="B10" i="14"/>
  <c r="N14" i="14"/>
  <c r="L14" i="14"/>
  <c r="AS14" i="14"/>
  <c r="AR14" i="14"/>
  <c r="AQ14" i="14"/>
  <c r="U14" i="14"/>
  <c r="O11" i="14"/>
  <c r="H11" i="14"/>
  <c r="V10" i="12"/>
  <c r="X10" i="12"/>
  <c r="U7" i="12"/>
  <c r="R10" i="12"/>
  <c r="N10" i="1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15" i="2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B10" i="13"/>
  <c r="R250" i="13"/>
  <c r="B12" i="13"/>
  <c r="I250" i="13"/>
  <c r="J250" i="13"/>
  <c r="K250" i="13"/>
  <c r="N250" i="13"/>
  <c r="O250" i="13"/>
  <c r="S250" i="13"/>
  <c r="U250" i="13"/>
  <c r="T250" i="13"/>
  <c r="P250" i="13"/>
  <c r="Q250" i="13"/>
  <c r="H250" i="13"/>
  <c r="G250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42" i="13"/>
  <c r="C243" i="13"/>
  <c r="C244" i="13"/>
  <c r="C245" i="13"/>
  <c r="C246" i="13"/>
  <c r="C247" i="13"/>
  <c r="C248" i="13"/>
  <c r="C249" i="13"/>
  <c r="C250" i="13"/>
  <c r="B218" i="13"/>
  <c r="B219" i="13"/>
  <c r="B220" i="13"/>
  <c r="B221" i="13"/>
  <c r="B222" i="13"/>
  <c r="B223" i="13"/>
  <c r="B224" i="13"/>
  <c r="B225" i="13"/>
  <c r="B226" i="13"/>
  <c r="B227" i="13"/>
  <c r="B228" i="13"/>
  <c r="B230" i="13"/>
  <c r="B231" i="13"/>
  <c r="B232" i="13"/>
  <c r="B233" i="13"/>
  <c r="B234" i="13"/>
  <c r="B235" i="13"/>
  <c r="B236" i="13"/>
  <c r="B237" i="13"/>
  <c r="B238" i="13"/>
  <c r="B242" i="13"/>
  <c r="B243" i="13"/>
  <c r="B244" i="13"/>
  <c r="B245" i="13"/>
  <c r="B246" i="13"/>
  <c r="B247" i="13"/>
  <c r="B248" i="13"/>
  <c r="B250" i="13"/>
  <c r="R249" i="13"/>
  <c r="I249" i="13"/>
  <c r="J249" i="13"/>
  <c r="K249" i="13"/>
  <c r="N249" i="13"/>
  <c r="O249" i="13"/>
  <c r="S249" i="13"/>
  <c r="U249" i="13"/>
  <c r="T249" i="13"/>
  <c r="P249" i="13"/>
  <c r="Q249" i="13"/>
  <c r="B249" i="13"/>
  <c r="R248" i="13"/>
  <c r="I248" i="13"/>
  <c r="J248" i="13"/>
  <c r="K248" i="13"/>
  <c r="N248" i="13"/>
  <c r="O248" i="13"/>
  <c r="S248" i="13"/>
  <c r="U248" i="13"/>
  <c r="T248" i="13"/>
  <c r="P248" i="13"/>
  <c r="Q248" i="13"/>
  <c r="G248" i="13"/>
  <c r="R247" i="13"/>
  <c r="I247" i="13"/>
  <c r="J247" i="13"/>
  <c r="K247" i="13"/>
  <c r="N247" i="13"/>
  <c r="O247" i="13"/>
  <c r="S247" i="13"/>
  <c r="U247" i="13"/>
  <c r="T247" i="13"/>
  <c r="P247" i="13"/>
  <c r="Q247" i="13"/>
  <c r="R246" i="13"/>
  <c r="I246" i="13"/>
  <c r="J246" i="13"/>
  <c r="K246" i="13"/>
  <c r="N246" i="13"/>
  <c r="O246" i="13"/>
  <c r="S246" i="13"/>
  <c r="U246" i="13"/>
  <c r="T246" i="13"/>
  <c r="P246" i="13"/>
  <c r="Q246" i="13"/>
  <c r="R245" i="13"/>
  <c r="I245" i="13"/>
  <c r="J245" i="13"/>
  <c r="K245" i="13"/>
  <c r="N245" i="13"/>
  <c r="O245" i="13"/>
  <c r="S245" i="13"/>
  <c r="U245" i="13"/>
  <c r="T245" i="13"/>
  <c r="P245" i="13"/>
  <c r="Q245" i="13"/>
  <c r="R244" i="13"/>
  <c r="I244" i="13"/>
  <c r="J244" i="13"/>
  <c r="K244" i="13"/>
  <c r="N244" i="13"/>
  <c r="O244" i="13"/>
  <c r="S244" i="13"/>
  <c r="U244" i="13"/>
  <c r="T244" i="13"/>
  <c r="P244" i="13"/>
  <c r="Q244" i="13"/>
  <c r="G244" i="13"/>
  <c r="R243" i="13"/>
  <c r="I243" i="13"/>
  <c r="J243" i="13"/>
  <c r="K243" i="13"/>
  <c r="N243" i="13"/>
  <c r="O243" i="13"/>
  <c r="S243" i="13"/>
  <c r="U243" i="13"/>
  <c r="T243" i="13"/>
  <c r="P243" i="13"/>
  <c r="Q243" i="13"/>
  <c r="R242" i="13"/>
  <c r="I242" i="13"/>
  <c r="J242" i="13"/>
  <c r="K242" i="13"/>
  <c r="N242" i="13"/>
  <c r="O242" i="13"/>
  <c r="S242" i="13"/>
  <c r="U242" i="13"/>
  <c r="T242" i="13"/>
  <c r="P242" i="13"/>
  <c r="Q242" i="13"/>
  <c r="R241" i="13"/>
  <c r="I241" i="13"/>
  <c r="J241" i="13"/>
  <c r="K241" i="13"/>
  <c r="N241" i="13"/>
  <c r="O241" i="13"/>
  <c r="S241" i="13"/>
  <c r="U241" i="13"/>
  <c r="T241" i="13"/>
  <c r="P241" i="13"/>
  <c r="Q241" i="13"/>
  <c r="C241" i="13"/>
  <c r="B241" i="13"/>
  <c r="R240" i="13"/>
  <c r="I240" i="13"/>
  <c r="J240" i="13"/>
  <c r="K240" i="13"/>
  <c r="N240" i="13"/>
  <c r="O240" i="13"/>
  <c r="S240" i="13"/>
  <c r="U240" i="13"/>
  <c r="T240" i="13"/>
  <c r="P240" i="13"/>
  <c r="Q240" i="13"/>
  <c r="C240" i="13"/>
  <c r="B240" i="13"/>
  <c r="R239" i="13"/>
  <c r="I239" i="13"/>
  <c r="J239" i="13"/>
  <c r="K239" i="13"/>
  <c r="N239" i="13"/>
  <c r="O239" i="13"/>
  <c r="S239" i="13"/>
  <c r="U239" i="13"/>
  <c r="T239" i="13"/>
  <c r="P239" i="13"/>
  <c r="Q239" i="13"/>
  <c r="C239" i="13"/>
  <c r="B239" i="13"/>
  <c r="R238" i="13"/>
  <c r="I238" i="13"/>
  <c r="J238" i="13"/>
  <c r="K238" i="13"/>
  <c r="N238" i="13"/>
  <c r="O238" i="13"/>
  <c r="S238" i="13"/>
  <c r="U238" i="13"/>
  <c r="T238" i="13"/>
  <c r="P238" i="13"/>
  <c r="Q238" i="13"/>
  <c r="R237" i="13"/>
  <c r="I237" i="13"/>
  <c r="J237" i="13"/>
  <c r="K237" i="13"/>
  <c r="N237" i="13"/>
  <c r="O237" i="13"/>
  <c r="S237" i="13"/>
  <c r="U237" i="13"/>
  <c r="T237" i="13"/>
  <c r="P237" i="13"/>
  <c r="Q237" i="13"/>
  <c r="R236" i="13"/>
  <c r="I236" i="13"/>
  <c r="J236" i="13"/>
  <c r="K236" i="13"/>
  <c r="N236" i="13"/>
  <c r="O236" i="13"/>
  <c r="S236" i="13"/>
  <c r="U236" i="13"/>
  <c r="T236" i="13"/>
  <c r="P236" i="13"/>
  <c r="Q236" i="13"/>
  <c r="R235" i="13"/>
  <c r="I235" i="13"/>
  <c r="J235" i="13"/>
  <c r="K235" i="13"/>
  <c r="N235" i="13"/>
  <c r="O235" i="13"/>
  <c r="S235" i="13"/>
  <c r="U235" i="13"/>
  <c r="T235" i="13"/>
  <c r="P235" i="13"/>
  <c r="Q235" i="13"/>
  <c r="R234" i="13"/>
  <c r="I234" i="13"/>
  <c r="J234" i="13"/>
  <c r="K234" i="13"/>
  <c r="N234" i="13"/>
  <c r="O234" i="13"/>
  <c r="S234" i="13"/>
  <c r="U234" i="13"/>
  <c r="T234" i="13"/>
  <c r="P234" i="13"/>
  <c r="Q234" i="13"/>
  <c r="R233" i="13"/>
  <c r="I233" i="13"/>
  <c r="J233" i="13"/>
  <c r="K233" i="13"/>
  <c r="N233" i="13"/>
  <c r="O233" i="13"/>
  <c r="S233" i="13"/>
  <c r="U233" i="13"/>
  <c r="T233" i="13"/>
  <c r="P233" i="13"/>
  <c r="Q233" i="13"/>
  <c r="R232" i="13"/>
  <c r="I232" i="13"/>
  <c r="J232" i="13"/>
  <c r="K232" i="13"/>
  <c r="N232" i="13"/>
  <c r="O232" i="13"/>
  <c r="S232" i="13"/>
  <c r="U232" i="13"/>
  <c r="T232" i="13"/>
  <c r="P232" i="13"/>
  <c r="Q232" i="13"/>
  <c r="R231" i="13"/>
  <c r="I231" i="13"/>
  <c r="J231" i="13"/>
  <c r="K231" i="13"/>
  <c r="N231" i="13"/>
  <c r="O231" i="13"/>
  <c r="S231" i="13"/>
  <c r="U231" i="13"/>
  <c r="T231" i="13"/>
  <c r="P231" i="13"/>
  <c r="Q231" i="13"/>
  <c r="G231" i="13"/>
  <c r="R230" i="13"/>
  <c r="I230" i="13"/>
  <c r="J230" i="13"/>
  <c r="K230" i="13"/>
  <c r="N230" i="13"/>
  <c r="O230" i="13"/>
  <c r="S230" i="13"/>
  <c r="U230" i="13"/>
  <c r="T230" i="13"/>
  <c r="P230" i="13"/>
  <c r="Q230" i="13"/>
  <c r="R229" i="13"/>
  <c r="I229" i="13"/>
  <c r="J229" i="13"/>
  <c r="K229" i="13"/>
  <c r="N229" i="13"/>
  <c r="O229" i="13"/>
  <c r="S229" i="13"/>
  <c r="U229" i="13"/>
  <c r="T229" i="13"/>
  <c r="P229" i="13"/>
  <c r="Q229" i="13"/>
  <c r="B229" i="13"/>
  <c r="R228" i="13"/>
  <c r="I228" i="13"/>
  <c r="J228" i="13"/>
  <c r="K228" i="13"/>
  <c r="N228" i="13"/>
  <c r="O228" i="13"/>
  <c r="S228" i="13"/>
  <c r="U228" i="13"/>
  <c r="T228" i="13"/>
  <c r="P228" i="13"/>
  <c r="Q228" i="13"/>
  <c r="R227" i="13"/>
  <c r="I227" i="13"/>
  <c r="J227" i="13"/>
  <c r="K227" i="13"/>
  <c r="N227" i="13"/>
  <c r="O227" i="13"/>
  <c r="S227" i="13"/>
  <c r="U227" i="13"/>
  <c r="T227" i="13"/>
  <c r="P227" i="13"/>
  <c r="Q227" i="13"/>
  <c r="R226" i="13"/>
  <c r="I226" i="13"/>
  <c r="J226" i="13"/>
  <c r="K226" i="13"/>
  <c r="N226" i="13"/>
  <c r="O226" i="13"/>
  <c r="S226" i="13"/>
  <c r="U226" i="13"/>
  <c r="T226" i="13"/>
  <c r="P226" i="13"/>
  <c r="Q226" i="13"/>
  <c r="R225" i="13"/>
  <c r="I225" i="13"/>
  <c r="J225" i="13"/>
  <c r="K225" i="13"/>
  <c r="N225" i="13"/>
  <c r="O225" i="13"/>
  <c r="S225" i="13"/>
  <c r="U225" i="13"/>
  <c r="T225" i="13"/>
  <c r="P225" i="13"/>
  <c r="Q225" i="13"/>
  <c r="R224" i="13"/>
  <c r="I224" i="13"/>
  <c r="J224" i="13"/>
  <c r="K224" i="13"/>
  <c r="N224" i="13"/>
  <c r="O224" i="13"/>
  <c r="S224" i="13"/>
  <c r="U224" i="13"/>
  <c r="T224" i="13"/>
  <c r="P224" i="13"/>
  <c r="Q224" i="13"/>
  <c r="R223" i="13"/>
  <c r="I223" i="13"/>
  <c r="J223" i="13"/>
  <c r="K223" i="13"/>
  <c r="N223" i="13"/>
  <c r="O223" i="13"/>
  <c r="S223" i="13"/>
  <c r="U223" i="13"/>
  <c r="T223" i="13"/>
  <c r="P223" i="13"/>
  <c r="Q223" i="13"/>
  <c r="G223" i="13"/>
  <c r="R222" i="13"/>
  <c r="I222" i="13"/>
  <c r="J222" i="13"/>
  <c r="K222" i="13"/>
  <c r="N222" i="13"/>
  <c r="O222" i="13"/>
  <c r="S222" i="13"/>
  <c r="U222" i="13"/>
  <c r="T222" i="13"/>
  <c r="P222" i="13"/>
  <c r="Q222" i="13"/>
  <c r="R221" i="13"/>
  <c r="I221" i="13"/>
  <c r="J221" i="13"/>
  <c r="K221" i="13"/>
  <c r="N221" i="13"/>
  <c r="O221" i="13"/>
  <c r="S221" i="13"/>
  <c r="U221" i="13"/>
  <c r="T221" i="13"/>
  <c r="P221" i="13"/>
  <c r="Q221" i="13"/>
  <c r="R220" i="13"/>
  <c r="I220" i="13"/>
  <c r="J220" i="13"/>
  <c r="K220" i="13"/>
  <c r="N220" i="13"/>
  <c r="O220" i="13"/>
  <c r="S220" i="13"/>
  <c r="U220" i="13"/>
  <c r="T220" i="13"/>
  <c r="P220" i="13"/>
  <c r="Q220" i="13"/>
  <c r="R219" i="13"/>
  <c r="I219" i="13"/>
  <c r="J219" i="13"/>
  <c r="K219" i="13"/>
  <c r="N219" i="13"/>
  <c r="O219" i="13"/>
  <c r="S219" i="13"/>
  <c r="U219" i="13"/>
  <c r="T219" i="13"/>
  <c r="P219" i="13"/>
  <c r="Q219" i="13"/>
  <c r="R218" i="13"/>
  <c r="I218" i="13"/>
  <c r="J218" i="13"/>
  <c r="K218" i="13"/>
  <c r="N218" i="13"/>
  <c r="O218" i="13"/>
  <c r="S218" i="13"/>
  <c r="U218" i="13"/>
  <c r="T218" i="13"/>
  <c r="P218" i="13"/>
  <c r="Q218" i="13"/>
  <c r="R217" i="13"/>
  <c r="I217" i="13"/>
  <c r="J217" i="13"/>
  <c r="K217" i="13"/>
  <c r="N217" i="13"/>
  <c r="O217" i="13"/>
  <c r="S217" i="13"/>
  <c r="U217" i="13"/>
  <c r="T217" i="13"/>
  <c r="P217" i="13"/>
  <c r="Q217" i="13"/>
  <c r="R216" i="13"/>
  <c r="I216" i="13"/>
  <c r="J216" i="13"/>
  <c r="K216" i="13"/>
  <c r="N216" i="13"/>
  <c r="O216" i="13"/>
  <c r="S216" i="13"/>
  <c r="U216" i="13"/>
  <c r="T216" i="13"/>
  <c r="P216" i="13"/>
  <c r="Q216" i="13"/>
  <c r="H216" i="13"/>
  <c r="G216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8" i="13"/>
  <c r="C209" i="13"/>
  <c r="C210" i="13"/>
  <c r="C211" i="13"/>
  <c r="C212" i="13"/>
  <c r="C213" i="13"/>
  <c r="C214" i="13"/>
  <c r="C215" i="13"/>
  <c r="C216" i="13"/>
  <c r="B179" i="13"/>
  <c r="B180" i="13"/>
  <c r="B181" i="13"/>
  <c r="B182" i="13"/>
  <c r="B183" i="13"/>
  <c r="B188" i="13"/>
  <c r="B189" i="13"/>
  <c r="B191" i="13"/>
  <c r="B192" i="13"/>
  <c r="B193" i="13"/>
  <c r="B194" i="13"/>
  <c r="B195" i="13"/>
  <c r="B196" i="13"/>
  <c r="B198" i="13"/>
  <c r="B199" i="13"/>
  <c r="B200" i="13"/>
  <c r="B201" i="13"/>
  <c r="B202" i="13"/>
  <c r="B203" i="13"/>
  <c r="B204" i="13"/>
  <c r="B205" i="13"/>
  <c r="B208" i="13"/>
  <c r="B209" i="13"/>
  <c r="B210" i="13"/>
  <c r="B211" i="13"/>
  <c r="B212" i="13"/>
  <c r="B213" i="13"/>
  <c r="B214" i="13"/>
  <c r="B216" i="13"/>
  <c r="R215" i="13"/>
  <c r="I215" i="13"/>
  <c r="J215" i="13"/>
  <c r="K215" i="13"/>
  <c r="N215" i="13"/>
  <c r="O215" i="13"/>
  <c r="S215" i="13"/>
  <c r="U215" i="13"/>
  <c r="T215" i="13"/>
  <c r="P215" i="13"/>
  <c r="Q215" i="13"/>
  <c r="B215" i="13"/>
  <c r="R214" i="13"/>
  <c r="I214" i="13"/>
  <c r="J214" i="13"/>
  <c r="K214" i="13"/>
  <c r="N214" i="13"/>
  <c r="O214" i="13"/>
  <c r="S214" i="13"/>
  <c r="U214" i="13"/>
  <c r="T214" i="13"/>
  <c r="P214" i="13"/>
  <c r="Q214" i="13"/>
  <c r="G214" i="13"/>
  <c r="R213" i="13"/>
  <c r="I213" i="13"/>
  <c r="J213" i="13"/>
  <c r="K213" i="13"/>
  <c r="N213" i="13"/>
  <c r="O213" i="13"/>
  <c r="S213" i="13"/>
  <c r="U213" i="13"/>
  <c r="T213" i="13"/>
  <c r="P213" i="13"/>
  <c r="Q213" i="13"/>
  <c r="R212" i="13"/>
  <c r="I212" i="13"/>
  <c r="J212" i="13"/>
  <c r="K212" i="13"/>
  <c r="N212" i="13"/>
  <c r="O212" i="13"/>
  <c r="S212" i="13"/>
  <c r="U212" i="13"/>
  <c r="T212" i="13"/>
  <c r="P212" i="13"/>
  <c r="Q212" i="13"/>
  <c r="R211" i="13"/>
  <c r="I211" i="13"/>
  <c r="J211" i="13"/>
  <c r="K211" i="13"/>
  <c r="N211" i="13"/>
  <c r="O211" i="13"/>
  <c r="S211" i="13"/>
  <c r="U211" i="13"/>
  <c r="T211" i="13"/>
  <c r="P211" i="13"/>
  <c r="Q211" i="13"/>
  <c r="R210" i="13"/>
  <c r="I210" i="13"/>
  <c r="J210" i="13"/>
  <c r="K210" i="13"/>
  <c r="N210" i="13"/>
  <c r="O210" i="13"/>
  <c r="S210" i="13"/>
  <c r="U210" i="13"/>
  <c r="T210" i="13"/>
  <c r="P210" i="13"/>
  <c r="Q210" i="13"/>
  <c r="G210" i="13"/>
  <c r="R209" i="13"/>
  <c r="I209" i="13"/>
  <c r="J209" i="13"/>
  <c r="K209" i="13"/>
  <c r="N209" i="13"/>
  <c r="O209" i="13"/>
  <c r="S209" i="13"/>
  <c r="U209" i="13"/>
  <c r="T209" i="13"/>
  <c r="P209" i="13"/>
  <c r="Q209" i="13"/>
  <c r="R208" i="13"/>
  <c r="I208" i="13"/>
  <c r="J208" i="13"/>
  <c r="K208" i="13"/>
  <c r="N208" i="13"/>
  <c r="O208" i="13"/>
  <c r="S208" i="13"/>
  <c r="U208" i="13"/>
  <c r="T208" i="13"/>
  <c r="P208" i="13"/>
  <c r="Q208" i="13"/>
  <c r="R207" i="13"/>
  <c r="I207" i="13"/>
  <c r="J207" i="13"/>
  <c r="K207" i="13"/>
  <c r="N207" i="13"/>
  <c r="O207" i="13"/>
  <c r="S207" i="13"/>
  <c r="U207" i="13"/>
  <c r="T207" i="13"/>
  <c r="P207" i="13"/>
  <c r="Q207" i="13"/>
  <c r="C207" i="13"/>
  <c r="B207" i="13"/>
  <c r="R206" i="13"/>
  <c r="I206" i="13"/>
  <c r="J206" i="13"/>
  <c r="K206" i="13"/>
  <c r="N206" i="13"/>
  <c r="O206" i="13"/>
  <c r="S206" i="13"/>
  <c r="U206" i="13"/>
  <c r="T206" i="13"/>
  <c r="P206" i="13"/>
  <c r="Q206" i="13"/>
  <c r="C206" i="13"/>
  <c r="B206" i="13"/>
  <c r="R205" i="13"/>
  <c r="I205" i="13"/>
  <c r="J205" i="13"/>
  <c r="K205" i="13"/>
  <c r="N205" i="13"/>
  <c r="O205" i="13"/>
  <c r="S205" i="13"/>
  <c r="U205" i="13"/>
  <c r="T205" i="13"/>
  <c r="P205" i="13"/>
  <c r="Q205" i="13"/>
  <c r="R204" i="13"/>
  <c r="I204" i="13"/>
  <c r="J204" i="13"/>
  <c r="K204" i="13"/>
  <c r="N204" i="13"/>
  <c r="O204" i="13"/>
  <c r="S204" i="13"/>
  <c r="U204" i="13"/>
  <c r="T204" i="13"/>
  <c r="P204" i="13"/>
  <c r="Q204" i="13"/>
  <c r="R203" i="13"/>
  <c r="I203" i="13"/>
  <c r="J203" i="13"/>
  <c r="K203" i="13"/>
  <c r="N203" i="13"/>
  <c r="O203" i="13"/>
  <c r="S203" i="13"/>
  <c r="U203" i="13"/>
  <c r="T203" i="13"/>
  <c r="P203" i="13"/>
  <c r="Q203" i="13"/>
  <c r="R202" i="13"/>
  <c r="I202" i="13"/>
  <c r="J202" i="13"/>
  <c r="K202" i="13"/>
  <c r="N202" i="13"/>
  <c r="O202" i="13"/>
  <c r="S202" i="13"/>
  <c r="U202" i="13"/>
  <c r="T202" i="13"/>
  <c r="P202" i="13"/>
  <c r="Q202" i="13"/>
  <c r="R201" i="13"/>
  <c r="I201" i="13"/>
  <c r="J201" i="13"/>
  <c r="K201" i="13"/>
  <c r="N201" i="13"/>
  <c r="O201" i="13"/>
  <c r="S201" i="13"/>
  <c r="U201" i="13"/>
  <c r="T201" i="13"/>
  <c r="P201" i="13"/>
  <c r="Q201" i="13"/>
  <c r="R200" i="13"/>
  <c r="I200" i="13"/>
  <c r="J200" i="13"/>
  <c r="K200" i="13"/>
  <c r="N200" i="13"/>
  <c r="O200" i="13"/>
  <c r="S200" i="13"/>
  <c r="U200" i="13"/>
  <c r="T200" i="13"/>
  <c r="P200" i="13"/>
  <c r="Q200" i="13"/>
  <c r="R199" i="13"/>
  <c r="I199" i="13"/>
  <c r="J199" i="13"/>
  <c r="K199" i="13"/>
  <c r="N199" i="13"/>
  <c r="O199" i="13"/>
  <c r="S199" i="13"/>
  <c r="U199" i="13"/>
  <c r="T199" i="13"/>
  <c r="P199" i="13"/>
  <c r="Q199" i="13"/>
  <c r="G199" i="13"/>
  <c r="R198" i="13"/>
  <c r="I198" i="13"/>
  <c r="J198" i="13"/>
  <c r="K198" i="13"/>
  <c r="N198" i="13"/>
  <c r="O198" i="13"/>
  <c r="S198" i="13"/>
  <c r="U198" i="13"/>
  <c r="T198" i="13"/>
  <c r="P198" i="13"/>
  <c r="Q198" i="13"/>
  <c r="R197" i="13"/>
  <c r="I197" i="13"/>
  <c r="J197" i="13"/>
  <c r="K197" i="13"/>
  <c r="N197" i="13"/>
  <c r="O197" i="13"/>
  <c r="S197" i="13"/>
  <c r="U197" i="13"/>
  <c r="T197" i="13"/>
  <c r="P197" i="13"/>
  <c r="Q197" i="13"/>
  <c r="B197" i="13"/>
  <c r="R196" i="13"/>
  <c r="I196" i="13"/>
  <c r="J196" i="13"/>
  <c r="K196" i="13"/>
  <c r="N196" i="13"/>
  <c r="O196" i="13"/>
  <c r="S196" i="13"/>
  <c r="U196" i="13"/>
  <c r="T196" i="13"/>
  <c r="P196" i="13"/>
  <c r="Q196" i="13"/>
  <c r="R195" i="13"/>
  <c r="I195" i="13"/>
  <c r="J195" i="13"/>
  <c r="K195" i="13"/>
  <c r="N195" i="13"/>
  <c r="O195" i="13"/>
  <c r="S195" i="13"/>
  <c r="U195" i="13"/>
  <c r="T195" i="13"/>
  <c r="P195" i="13"/>
  <c r="Q195" i="13"/>
  <c r="R194" i="13"/>
  <c r="I194" i="13"/>
  <c r="J194" i="13"/>
  <c r="K194" i="13"/>
  <c r="N194" i="13"/>
  <c r="O194" i="13"/>
  <c r="S194" i="13"/>
  <c r="U194" i="13"/>
  <c r="T194" i="13"/>
  <c r="P194" i="13"/>
  <c r="Q194" i="13"/>
  <c r="R193" i="13"/>
  <c r="I193" i="13"/>
  <c r="J193" i="13"/>
  <c r="K193" i="13"/>
  <c r="N193" i="13"/>
  <c r="O193" i="13"/>
  <c r="S193" i="13"/>
  <c r="U193" i="13"/>
  <c r="T193" i="13"/>
  <c r="P193" i="13"/>
  <c r="Q193" i="13"/>
  <c r="R192" i="13"/>
  <c r="I192" i="13"/>
  <c r="J192" i="13"/>
  <c r="K192" i="13"/>
  <c r="N192" i="13"/>
  <c r="O192" i="13"/>
  <c r="S192" i="13"/>
  <c r="U192" i="13"/>
  <c r="T192" i="13"/>
  <c r="P192" i="13"/>
  <c r="Q192" i="13"/>
  <c r="R191" i="13"/>
  <c r="I191" i="13"/>
  <c r="J191" i="13"/>
  <c r="K191" i="13"/>
  <c r="N191" i="13"/>
  <c r="O191" i="13"/>
  <c r="S191" i="13"/>
  <c r="U191" i="13"/>
  <c r="T191" i="13"/>
  <c r="P191" i="13"/>
  <c r="Q191" i="13"/>
  <c r="G191" i="13"/>
  <c r="R190" i="13"/>
  <c r="I190" i="13"/>
  <c r="J190" i="13"/>
  <c r="K190" i="13"/>
  <c r="N190" i="13"/>
  <c r="O190" i="13"/>
  <c r="S190" i="13"/>
  <c r="U190" i="13"/>
  <c r="T190" i="13"/>
  <c r="P190" i="13"/>
  <c r="Q190" i="13"/>
  <c r="B190" i="13"/>
  <c r="R189" i="13"/>
  <c r="I189" i="13"/>
  <c r="J189" i="13"/>
  <c r="K189" i="13"/>
  <c r="N189" i="13"/>
  <c r="O189" i="13"/>
  <c r="S189" i="13"/>
  <c r="U189" i="13"/>
  <c r="T189" i="13"/>
  <c r="P189" i="13"/>
  <c r="Q189" i="13"/>
  <c r="R188" i="13"/>
  <c r="I188" i="13"/>
  <c r="J188" i="13"/>
  <c r="K188" i="13"/>
  <c r="N188" i="13"/>
  <c r="O188" i="13"/>
  <c r="S188" i="13"/>
  <c r="U188" i="13"/>
  <c r="T188" i="13"/>
  <c r="P188" i="13"/>
  <c r="Q188" i="13"/>
  <c r="R187" i="13"/>
  <c r="I187" i="13"/>
  <c r="J187" i="13"/>
  <c r="K187" i="13"/>
  <c r="N187" i="13"/>
  <c r="O187" i="13"/>
  <c r="S187" i="13"/>
  <c r="U187" i="13"/>
  <c r="T187" i="13"/>
  <c r="P187" i="13"/>
  <c r="Q187" i="13"/>
  <c r="B187" i="13"/>
  <c r="R186" i="13"/>
  <c r="I186" i="13"/>
  <c r="J186" i="13"/>
  <c r="K186" i="13"/>
  <c r="N186" i="13"/>
  <c r="O186" i="13"/>
  <c r="S186" i="13"/>
  <c r="U186" i="13"/>
  <c r="T186" i="13"/>
  <c r="P186" i="13"/>
  <c r="Q186" i="13"/>
  <c r="B186" i="13"/>
  <c r="R185" i="13"/>
  <c r="I185" i="13"/>
  <c r="J185" i="13"/>
  <c r="K185" i="13"/>
  <c r="N185" i="13"/>
  <c r="O185" i="13"/>
  <c r="S185" i="13"/>
  <c r="U185" i="13"/>
  <c r="T185" i="13"/>
  <c r="P185" i="13"/>
  <c r="Q185" i="13"/>
  <c r="B185" i="13"/>
  <c r="R184" i="13"/>
  <c r="I184" i="13"/>
  <c r="J184" i="13"/>
  <c r="K184" i="13"/>
  <c r="N184" i="13"/>
  <c r="O184" i="13"/>
  <c r="S184" i="13"/>
  <c r="U184" i="13"/>
  <c r="T184" i="13"/>
  <c r="P184" i="13"/>
  <c r="Q184" i="13"/>
  <c r="B184" i="13"/>
  <c r="R183" i="13"/>
  <c r="I183" i="13"/>
  <c r="J183" i="13"/>
  <c r="K183" i="13"/>
  <c r="N183" i="13"/>
  <c r="O183" i="13"/>
  <c r="S183" i="13"/>
  <c r="U183" i="13"/>
  <c r="T183" i="13"/>
  <c r="P183" i="13"/>
  <c r="Q183" i="13"/>
  <c r="R182" i="13"/>
  <c r="I182" i="13"/>
  <c r="J182" i="13"/>
  <c r="K182" i="13"/>
  <c r="N182" i="13"/>
  <c r="O182" i="13"/>
  <c r="S182" i="13"/>
  <c r="U182" i="13"/>
  <c r="T182" i="13"/>
  <c r="P182" i="13"/>
  <c r="Q182" i="13"/>
  <c r="R181" i="13"/>
  <c r="I181" i="13"/>
  <c r="J181" i="13"/>
  <c r="K181" i="13"/>
  <c r="N181" i="13"/>
  <c r="O181" i="13"/>
  <c r="S181" i="13"/>
  <c r="U181" i="13"/>
  <c r="T181" i="13"/>
  <c r="P181" i="13"/>
  <c r="Q181" i="13"/>
  <c r="R180" i="13"/>
  <c r="I180" i="13"/>
  <c r="J180" i="13"/>
  <c r="K180" i="13"/>
  <c r="N180" i="13"/>
  <c r="O180" i="13"/>
  <c r="S180" i="13"/>
  <c r="U180" i="13"/>
  <c r="T180" i="13"/>
  <c r="P180" i="13"/>
  <c r="Q180" i="13"/>
  <c r="R179" i="13"/>
  <c r="I179" i="13"/>
  <c r="J179" i="13"/>
  <c r="K179" i="13"/>
  <c r="N179" i="13"/>
  <c r="O179" i="13"/>
  <c r="S179" i="13"/>
  <c r="U179" i="13"/>
  <c r="T179" i="13"/>
  <c r="P179" i="13"/>
  <c r="Q179" i="13"/>
  <c r="R178" i="13"/>
  <c r="I178" i="13"/>
  <c r="J178" i="13"/>
  <c r="K178" i="13"/>
  <c r="N178" i="13"/>
  <c r="O178" i="13"/>
  <c r="S178" i="13"/>
  <c r="U178" i="13"/>
  <c r="T178" i="13"/>
  <c r="P178" i="13"/>
  <c r="Q178" i="13"/>
  <c r="R177" i="13"/>
  <c r="I177" i="13"/>
  <c r="J177" i="13"/>
  <c r="K177" i="13"/>
  <c r="N177" i="13"/>
  <c r="O177" i="13"/>
  <c r="S177" i="13"/>
  <c r="U177" i="13"/>
  <c r="T177" i="13"/>
  <c r="P177" i="13"/>
  <c r="Q177" i="13"/>
  <c r="H177" i="13"/>
  <c r="G177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9" i="13"/>
  <c r="C170" i="13"/>
  <c r="C171" i="13"/>
  <c r="C172" i="13"/>
  <c r="C173" i="13"/>
  <c r="C174" i="13"/>
  <c r="C175" i="13"/>
  <c r="C176" i="13"/>
  <c r="C177" i="13"/>
  <c r="B140" i="13"/>
  <c r="B141" i="13"/>
  <c r="B142" i="13"/>
  <c r="B143" i="13"/>
  <c r="B144" i="13"/>
  <c r="B149" i="13"/>
  <c r="B150" i="13"/>
  <c r="B152" i="13"/>
  <c r="B153" i="13"/>
  <c r="B154" i="13"/>
  <c r="B155" i="13"/>
  <c r="B156" i="13"/>
  <c r="B157" i="13"/>
  <c r="B159" i="13"/>
  <c r="B160" i="13"/>
  <c r="B161" i="13"/>
  <c r="B162" i="13"/>
  <c r="B163" i="13"/>
  <c r="B164" i="13"/>
  <c r="B165" i="13"/>
  <c r="B166" i="13"/>
  <c r="B169" i="13"/>
  <c r="B170" i="13"/>
  <c r="B171" i="13"/>
  <c r="B172" i="13"/>
  <c r="B173" i="13"/>
  <c r="B174" i="13"/>
  <c r="B175" i="13"/>
  <c r="B177" i="13"/>
  <c r="R176" i="13"/>
  <c r="I176" i="13"/>
  <c r="J176" i="13"/>
  <c r="K176" i="13"/>
  <c r="N176" i="13"/>
  <c r="O176" i="13"/>
  <c r="S176" i="13"/>
  <c r="U176" i="13"/>
  <c r="T176" i="13"/>
  <c r="P176" i="13"/>
  <c r="Q176" i="13"/>
  <c r="B176" i="13"/>
  <c r="R175" i="13"/>
  <c r="I175" i="13"/>
  <c r="J175" i="13"/>
  <c r="K175" i="13"/>
  <c r="N175" i="13"/>
  <c r="O175" i="13"/>
  <c r="S175" i="13"/>
  <c r="U175" i="13"/>
  <c r="T175" i="13"/>
  <c r="P175" i="13"/>
  <c r="Q175" i="13"/>
  <c r="G175" i="13"/>
  <c r="R174" i="13"/>
  <c r="I174" i="13"/>
  <c r="J174" i="13"/>
  <c r="K174" i="13"/>
  <c r="N174" i="13"/>
  <c r="O174" i="13"/>
  <c r="S174" i="13"/>
  <c r="U174" i="13"/>
  <c r="T174" i="13"/>
  <c r="P174" i="13"/>
  <c r="Q174" i="13"/>
  <c r="R173" i="13"/>
  <c r="I173" i="13"/>
  <c r="J173" i="13"/>
  <c r="K173" i="13"/>
  <c r="N173" i="13"/>
  <c r="O173" i="13"/>
  <c r="S173" i="13"/>
  <c r="U173" i="13"/>
  <c r="T173" i="13"/>
  <c r="P173" i="13"/>
  <c r="Q173" i="13"/>
  <c r="R172" i="13"/>
  <c r="I172" i="13"/>
  <c r="J172" i="13"/>
  <c r="K172" i="13"/>
  <c r="N172" i="13"/>
  <c r="O172" i="13"/>
  <c r="S172" i="13"/>
  <c r="U172" i="13"/>
  <c r="T172" i="13"/>
  <c r="P172" i="13"/>
  <c r="Q172" i="13"/>
  <c r="R171" i="13"/>
  <c r="I171" i="13"/>
  <c r="J171" i="13"/>
  <c r="K171" i="13"/>
  <c r="N171" i="13"/>
  <c r="O171" i="13"/>
  <c r="S171" i="13"/>
  <c r="U171" i="13"/>
  <c r="T171" i="13"/>
  <c r="P171" i="13"/>
  <c r="Q171" i="13"/>
  <c r="G171" i="13"/>
  <c r="R170" i="13"/>
  <c r="I170" i="13"/>
  <c r="J170" i="13"/>
  <c r="K170" i="13"/>
  <c r="N170" i="13"/>
  <c r="O170" i="13"/>
  <c r="S170" i="13"/>
  <c r="U170" i="13"/>
  <c r="T170" i="13"/>
  <c r="P170" i="13"/>
  <c r="Q170" i="13"/>
  <c r="R169" i="13"/>
  <c r="I169" i="13"/>
  <c r="J169" i="13"/>
  <c r="K169" i="13"/>
  <c r="N169" i="13"/>
  <c r="O169" i="13"/>
  <c r="S169" i="13"/>
  <c r="U169" i="13"/>
  <c r="T169" i="13"/>
  <c r="P169" i="13"/>
  <c r="Q169" i="13"/>
  <c r="R168" i="13"/>
  <c r="I168" i="13"/>
  <c r="J168" i="13"/>
  <c r="K168" i="13"/>
  <c r="N168" i="13"/>
  <c r="O168" i="13"/>
  <c r="S168" i="13"/>
  <c r="U168" i="13"/>
  <c r="T168" i="13"/>
  <c r="P168" i="13"/>
  <c r="Q168" i="13"/>
  <c r="C168" i="13"/>
  <c r="B168" i="13"/>
  <c r="R167" i="13"/>
  <c r="I167" i="13"/>
  <c r="J167" i="13"/>
  <c r="K167" i="13"/>
  <c r="N167" i="13"/>
  <c r="O167" i="13"/>
  <c r="S167" i="13"/>
  <c r="U167" i="13"/>
  <c r="T167" i="13"/>
  <c r="P167" i="13"/>
  <c r="Q167" i="13"/>
  <c r="C167" i="13"/>
  <c r="B167" i="13"/>
  <c r="R166" i="13"/>
  <c r="I166" i="13"/>
  <c r="J166" i="13"/>
  <c r="K166" i="13"/>
  <c r="N166" i="13"/>
  <c r="O166" i="13"/>
  <c r="S166" i="13"/>
  <c r="U166" i="13"/>
  <c r="T166" i="13"/>
  <c r="P166" i="13"/>
  <c r="Q166" i="13"/>
  <c r="R165" i="13"/>
  <c r="I165" i="13"/>
  <c r="J165" i="13"/>
  <c r="K165" i="13"/>
  <c r="N165" i="13"/>
  <c r="O165" i="13"/>
  <c r="S165" i="13"/>
  <c r="U165" i="13"/>
  <c r="T165" i="13"/>
  <c r="P165" i="13"/>
  <c r="Q165" i="13"/>
  <c r="R164" i="13"/>
  <c r="I164" i="13"/>
  <c r="J164" i="13"/>
  <c r="K164" i="13"/>
  <c r="N164" i="13"/>
  <c r="O164" i="13"/>
  <c r="S164" i="13"/>
  <c r="U164" i="13"/>
  <c r="T164" i="13"/>
  <c r="P164" i="13"/>
  <c r="Q164" i="13"/>
  <c r="R163" i="13"/>
  <c r="I163" i="13"/>
  <c r="J163" i="13"/>
  <c r="K163" i="13"/>
  <c r="N163" i="13"/>
  <c r="O163" i="13"/>
  <c r="S163" i="13"/>
  <c r="U163" i="13"/>
  <c r="T163" i="13"/>
  <c r="P163" i="13"/>
  <c r="Q163" i="13"/>
  <c r="R162" i="13"/>
  <c r="I162" i="13"/>
  <c r="J162" i="13"/>
  <c r="K162" i="13"/>
  <c r="N162" i="13"/>
  <c r="O162" i="13"/>
  <c r="S162" i="13"/>
  <c r="U162" i="13"/>
  <c r="T162" i="13"/>
  <c r="P162" i="13"/>
  <c r="Q162" i="13"/>
  <c r="R161" i="13"/>
  <c r="I161" i="13"/>
  <c r="J161" i="13"/>
  <c r="K161" i="13"/>
  <c r="N161" i="13"/>
  <c r="O161" i="13"/>
  <c r="S161" i="13"/>
  <c r="U161" i="13"/>
  <c r="T161" i="13"/>
  <c r="P161" i="13"/>
  <c r="Q161" i="13"/>
  <c r="R160" i="13"/>
  <c r="I160" i="13"/>
  <c r="J160" i="13"/>
  <c r="K160" i="13"/>
  <c r="N160" i="13"/>
  <c r="O160" i="13"/>
  <c r="S160" i="13"/>
  <c r="U160" i="13"/>
  <c r="T160" i="13"/>
  <c r="P160" i="13"/>
  <c r="Q160" i="13"/>
  <c r="G160" i="13"/>
  <c r="R159" i="13"/>
  <c r="I159" i="13"/>
  <c r="J159" i="13"/>
  <c r="K159" i="13"/>
  <c r="N159" i="13"/>
  <c r="O159" i="13"/>
  <c r="S159" i="13"/>
  <c r="U159" i="13"/>
  <c r="T159" i="13"/>
  <c r="P159" i="13"/>
  <c r="Q159" i="13"/>
  <c r="R158" i="13"/>
  <c r="I158" i="13"/>
  <c r="J158" i="13"/>
  <c r="K158" i="13"/>
  <c r="N158" i="13"/>
  <c r="O158" i="13"/>
  <c r="S158" i="13"/>
  <c r="U158" i="13"/>
  <c r="T158" i="13"/>
  <c r="P158" i="13"/>
  <c r="Q158" i="13"/>
  <c r="B158" i="13"/>
  <c r="R157" i="13"/>
  <c r="I157" i="13"/>
  <c r="J157" i="13"/>
  <c r="K157" i="13"/>
  <c r="N157" i="13"/>
  <c r="O157" i="13"/>
  <c r="S157" i="13"/>
  <c r="U157" i="13"/>
  <c r="T157" i="13"/>
  <c r="P157" i="13"/>
  <c r="Q157" i="13"/>
  <c r="R156" i="13"/>
  <c r="I156" i="13"/>
  <c r="J156" i="13"/>
  <c r="K156" i="13"/>
  <c r="N156" i="13"/>
  <c r="O156" i="13"/>
  <c r="S156" i="13"/>
  <c r="U156" i="13"/>
  <c r="T156" i="13"/>
  <c r="P156" i="13"/>
  <c r="Q156" i="13"/>
  <c r="R155" i="13"/>
  <c r="I155" i="13"/>
  <c r="J155" i="13"/>
  <c r="K155" i="13"/>
  <c r="N155" i="13"/>
  <c r="O155" i="13"/>
  <c r="S155" i="13"/>
  <c r="U155" i="13"/>
  <c r="T155" i="13"/>
  <c r="P155" i="13"/>
  <c r="Q155" i="13"/>
  <c r="R154" i="13"/>
  <c r="I154" i="13"/>
  <c r="J154" i="13"/>
  <c r="K154" i="13"/>
  <c r="N154" i="13"/>
  <c r="O154" i="13"/>
  <c r="S154" i="13"/>
  <c r="U154" i="13"/>
  <c r="T154" i="13"/>
  <c r="P154" i="13"/>
  <c r="Q154" i="13"/>
  <c r="R153" i="13"/>
  <c r="I153" i="13"/>
  <c r="J153" i="13"/>
  <c r="K153" i="13"/>
  <c r="N153" i="13"/>
  <c r="O153" i="13"/>
  <c r="S153" i="13"/>
  <c r="U153" i="13"/>
  <c r="T153" i="13"/>
  <c r="P153" i="13"/>
  <c r="Q153" i="13"/>
  <c r="R152" i="13"/>
  <c r="I152" i="13"/>
  <c r="J152" i="13"/>
  <c r="K152" i="13"/>
  <c r="N152" i="13"/>
  <c r="O152" i="13"/>
  <c r="S152" i="13"/>
  <c r="U152" i="13"/>
  <c r="T152" i="13"/>
  <c r="P152" i="13"/>
  <c r="Q152" i="13"/>
  <c r="G152" i="13"/>
  <c r="R151" i="13"/>
  <c r="I151" i="13"/>
  <c r="J151" i="13"/>
  <c r="K151" i="13"/>
  <c r="N151" i="13"/>
  <c r="O151" i="13"/>
  <c r="S151" i="13"/>
  <c r="U151" i="13"/>
  <c r="T151" i="13"/>
  <c r="P151" i="13"/>
  <c r="Q151" i="13"/>
  <c r="B151" i="13"/>
  <c r="R150" i="13"/>
  <c r="I150" i="13"/>
  <c r="J150" i="13"/>
  <c r="K150" i="13"/>
  <c r="N150" i="13"/>
  <c r="O150" i="13"/>
  <c r="S150" i="13"/>
  <c r="U150" i="13"/>
  <c r="T150" i="13"/>
  <c r="P150" i="13"/>
  <c r="Q150" i="13"/>
  <c r="R149" i="13"/>
  <c r="I149" i="13"/>
  <c r="J149" i="13"/>
  <c r="K149" i="13"/>
  <c r="N149" i="13"/>
  <c r="O149" i="13"/>
  <c r="S149" i="13"/>
  <c r="U149" i="13"/>
  <c r="T149" i="13"/>
  <c r="P149" i="13"/>
  <c r="Q149" i="13"/>
  <c r="R148" i="13"/>
  <c r="I148" i="13"/>
  <c r="J148" i="13"/>
  <c r="K148" i="13"/>
  <c r="N148" i="13"/>
  <c r="O148" i="13"/>
  <c r="S148" i="13"/>
  <c r="U148" i="13"/>
  <c r="T148" i="13"/>
  <c r="P148" i="13"/>
  <c r="Q148" i="13"/>
  <c r="B148" i="13"/>
  <c r="R147" i="13"/>
  <c r="I147" i="13"/>
  <c r="J147" i="13"/>
  <c r="K147" i="13"/>
  <c r="N147" i="13"/>
  <c r="O147" i="13"/>
  <c r="S147" i="13"/>
  <c r="U147" i="13"/>
  <c r="T147" i="13"/>
  <c r="P147" i="13"/>
  <c r="Q147" i="13"/>
  <c r="B147" i="13"/>
  <c r="R146" i="13"/>
  <c r="I146" i="13"/>
  <c r="J146" i="13"/>
  <c r="K146" i="13"/>
  <c r="N146" i="13"/>
  <c r="O146" i="13"/>
  <c r="S146" i="13"/>
  <c r="U146" i="13"/>
  <c r="T146" i="13"/>
  <c r="P146" i="13"/>
  <c r="Q146" i="13"/>
  <c r="B146" i="13"/>
  <c r="R145" i="13"/>
  <c r="I145" i="13"/>
  <c r="J145" i="13"/>
  <c r="K145" i="13"/>
  <c r="N145" i="13"/>
  <c r="O145" i="13"/>
  <c r="S145" i="13"/>
  <c r="U145" i="13"/>
  <c r="T145" i="13"/>
  <c r="P145" i="13"/>
  <c r="Q145" i="13"/>
  <c r="B145" i="13"/>
  <c r="R144" i="13"/>
  <c r="I144" i="13"/>
  <c r="J144" i="13"/>
  <c r="K144" i="13"/>
  <c r="N144" i="13"/>
  <c r="O144" i="13"/>
  <c r="S144" i="13"/>
  <c r="U144" i="13"/>
  <c r="T144" i="13"/>
  <c r="P144" i="13"/>
  <c r="Q144" i="13"/>
  <c r="R143" i="13"/>
  <c r="I143" i="13"/>
  <c r="J143" i="13"/>
  <c r="K143" i="13"/>
  <c r="N143" i="13"/>
  <c r="O143" i="13"/>
  <c r="S143" i="13"/>
  <c r="U143" i="13"/>
  <c r="T143" i="13"/>
  <c r="P143" i="13"/>
  <c r="Q143" i="13"/>
  <c r="R142" i="13"/>
  <c r="I142" i="13"/>
  <c r="J142" i="13"/>
  <c r="K142" i="13"/>
  <c r="N142" i="13"/>
  <c r="O142" i="13"/>
  <c r="S142" i="13"/>
  <c r="U142" i="13"/>
  <c r="T142" i="13"/>
  <c r="P142" i="13"/>
  <c r="Q142" i="13"/>
  <c r="R141" i="13"/>
  <c r="I141" i="13"/>
  <c r="J141" i="13"/>
  <c r="K141" i="13"/>
  <c r="N141" i="13"/>
  <c r="O141" i="13"/>
  <c r="S141" i="13"/>
  <c r="U141" i="13"/>
  <c r="T141" i="13"/>
  <c r="P141" i="13"/>
  <c r="Q141" i="13"/>
  <c r="R140" i="13"/>
  <c r="I140" i="13"/>
  <c r="J140" i="13"/>
  <c r="K140" i="13"/>
  <c r="N140" i="13"/>
  <c r="O140" i="13"/>
  <c r="S140" i="13"/>
  <c r="U140" i="13"/>
  <c r="T140" i="13"/>
  <c r="P140" i="13"/>
  <c r="Q140" i="13"/>
  <c r="R139" i="13"/>
  <c r="I139" i="13"/>
  <c r="J139" i="13"/>
  <c r="K139" i="13"/>
  <c r="N139" i="13"/>
  <c r="O139" i="13"/>
  <c r="S139" i="13"/>
  <c r="U139" i="13"/>
  <c r="T139" i="13"/>
  <c r="P139" i="13"/>
  <c r="Q139" i="13"/>
  <c r="R138" i="13"/>
  <c r="I138" i="13"/>
  <c r="J138" i="13"/>
  <c r="K138" i="13"/>
  <c r="N138" i="13"/>
  <c r="O138" i="13"/>
  <c r="S138" i="13"/>
  <c r="U138" i="13"/>
  <c r="T138" i="13"/>
  <c r="P138" i="13"/>
  <c r="Q138" i="13"/>
  <c r="H138" i="13"/>
  <c r="G138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30" i="13"/>
  <c r="C131" i="13"/>
  <c r="C132" i="13"/>
  <c r="C133" i="13"/>
  <c r="C134" i="13"/>
  <c r="C135" i="13"/>
  <c r="C136" i="13"/>
  <c r="C137" i="13"/>
  <c r="C138" i="13"/>
  <c r="B100" i="13"/>
  <c r="B101" i="13"/>
  <c r="B102" i="13"/>
  <c r="B103" i="13"/>
  <c r="B104" i="13"/>
  <c r="B109" i="13"/>
  <c r="B110" i="13"/>
  <c r="B112" i="13"/>
  <c r="B113" i="13"/>
  <c r="B114" i="13"/>
  <c r="B115" i="13"/>
  <c r="B116" i="13"/>
  <c r="B117" i="13"/>
  <c r="B119" i="13"/>
  <c r="B120" i="13"/>
  <c r="B121" i="13"/>
  <c r="B122" i="13"/>
  <c r="B123" i="13"/>
  <c r="B124" i="13"/>
  <c r="B125" i="13"/>
  <c r="B126" i="13"/>
  <c r="B127" i="13"/>
  <c r="B130" i="13"/>
  <c r="B131" i="13"/>
  <c r="B132" i="13"/>
  <c r="B133" i="13"/>
  <c r="B134" i="13"/>
  <c r="B135" i="13"/>
  <c r="B136" i="13"/>
  <c r="B138" i="13"/>
  <c r="R137" i="13"/>
  <c r="I137" i="13"/>
  <c r="J137" i="13"/>
  <c r="K137" i="13"/>
  <c r="N137" i="13"/>
  <c r="O137" i="13"/>
  <c r="S137" i="13"/>
  <c r="U137" i="13"/>
  <c r="T137" i="13"/>
  <c r="P137" i="13"/>
  <c r="Q137" i="13"/>
  <c r="B137" i="13"/>
  <c r="R136" i="13"/>
  <c r="I136" i="13"/>
  <c r="J136" i="13"/>
  <c r="K136" i="13"/>
  <c r="N136" i="13"/>
  <c r="O136" i="13"/>
  <c r="S136" i="13"/>
  <c r="U136" i="13"/>
  <c r="T136" i="13"/>
  <c r="P136" i="13"/>
  <c r="Q136" i="13"/>
  <c r="G136" i="13"/>
  <c r="R135" i="13"/>
  <c r="I135" i="13"/>
  <c r="J135" i="13"/>
  <c r="K135" i="13"/>
  <c r="N135" i="13"/>
  <c r="O135" i="13"/>
  <c r="S135" i="13"/>
  <c r="U135" i="13"/>
  <c r="T135" i="13"/>
  <c r="P135" i="13"/>
  <c r="Q135" i="13"/>
  <c r="R134" i="13"/>
  <c r="I134" i="13"/>
  <c r="J134" i="13"/>
  <c r="K134" i="13"/>
  <c r="N134" i="13"/>
  <c r="O134" i="13"/>
  <c r="S134" i="13"/>
  <c r="U134" i="13"/>
  <c r="T134" i="13"/>
  <c r="P134" i="13"/>
  <c r="Q134" i="13"/>
  <c r="R133" i="13"/>
  <c r="I133" i="13"/>
  <c r="J133" i="13"/>
  <c r="K133" i="13"/>
  <c r="N133" i="13"/>
  <c r="O133" i="13"/>
  <c r="S133" i="13"/>
  <c r="U133" i="13"/>
  <c r="T133" i="13"/>
  <c r="P133" i="13"/>
  <c r="Q133" i="13"/>
  <c r="R132" i="13"/>
  <c r="I132" i="13"/>
  <c r="J132" i="13"/>
  <c r="K132" i="13"/>
  <c r="N132" i="13"/>
  <c r="O132" i="13"/>
  <c r="S132" i="13"/>
  <c r="U132" i="13"/>
  <c r="T132" i="13"/>
  <c r="P132" i="13"/>
  <c r="Q132" i="13"/>
  <c r="G132" i="13"/>
  <c r="R131" i="13"/>
  <c r="I131" i="13"/>
  <c r="J131" i="13"/>
  <c r="K131" i="13"/>
  <c r="N131" i="13"/>
  <c r="O131" i="13"/>
  <c r="S131" i="13"/>
  <c r="U131" i="13"/>
  <c r="T131" i="13"/>
  <c r="P131" i="13"/>
  <c r="Q131" i="13"/>
  <c r="R130" i="13"/>
  <c r="I130" i="13"/>
  <c r="J130" i="13"/>
  <c r="K130" i="13"/>
  <c r="N130" i="13"/>
  <c r="O130" i="13"/>
  <c r="S130" i="13"/>
  <c r="U130" i="13"/>
  <c r="T130" i="13"/>
  <c r="P130" i="13"/>
  <c r="Q130" i="13"/>
  <c r="R129" i="13"/>
  <c r="I129" i="13"/>
  <c r="J129" i="13"/>
  <c r="K129" i="13"/>
  <c r="N129" i="13"/>
  <c r="O129" i="13"/>
  <c r="S129" i="13"/>
  <c r="U129" i="13"/>
  <c r="T129" i="13"/>
  <c r="P129" i="13"/>
  <c r="Q129" i="13"/>
  <c r="C129" i="13"/>
  <c r="B129" i="13"/>
  <c r="R128" i="13"/>
  <c r="I128" i="13"/>
  <c r="J128" i="13"/>
  <c r="K128" i="13"/>
  <c r="N128" i="13"/>
  <c r="O128" i="13"/>
  <c r="S128" i="13"/>
  <c r="U128" i="13"/>
  <c r="T128" i="13"/>
  <c r="P128" i="13"/>
  <c r="Q128" i="13"/>
  <c r="C128" i="13"/>
  <c r="B128" i="13"/>
  <c r="R127" i="13"/>
  <c r="I127" i="13"/>
  <c r="J127" i="13"/>
  <c r="K127" i="13"/>
  <c r="N127" i="13"/>
  <c r="O127" i="13"/>
  <c r="S127" i="13"/>
  <c r="U127" i="13"/>
  <c r="T127" i="13"/>
  <c r="P127" i="13"/>
  <c r="Q127" i="13"/>
  <c r="R126" i="13"/>
  <c r="I126" i="13"/>
  <c r="J126" i="13"/>
  <c r="K126" i="13"/>
  <c r="N126" i="13"/>
  <c r="O126" i="13"/>
  <c r="S126" i="13"/>
  <c r="U126" i="13"/>
  <c r="T126" i="13"/>
  <c r="P126" i="13"/>
  <c r="Q126" i="13"/>
  <c r="R125" i="13"/>
  <c r="I125" i="13"/>
  <c r="J125" i="13"/>
  <c r="K125" i="13"/>
  <c r="N125" i="13"/>
  <c r="O125" i="13"/>
  <c r="S125" i="13"/>
  <c r="U125" i="13"/>
  <c r="T125" i="13"/>
  <c r="P125" i="13"/>
  <c r="Q125" i="13"/>
  <c r="R124" i="13"/>
  <c r="I124" i="13"/>
  <c r="J124" i="13"/>
  <c r="K124" i="13"/>
  <c r="N124" i="13"/>
  <c r="O124" i="13"/>
  <c r="S124" i="13"/>
  <c r="U124" i="13"/>
  <c r="T124" i="13"/>
  <c r="P124" i="13"/>
  <c r="Q124" i="13"/>
  <c r="R123" i="13"/>
  <c r="I123" i="13"/>
  <c r="J123" i="13"/>
  <c r="K123" i="13"/>
  <c r="N123" i="13"/>
  <c r="O123" i="13"/>
  <c r="S123" i="13"/>
  <c r="U123" i="13"/>
  <c r="T123" i="13"/>
  <c r="P123" i="13"/>
  <c r="Q123" i="13"/>
  <c r="R122" i="13"/>
  <c r="I122" i="13"/>
  <c r="J122" i="13"/>
  <c r="K122" i="13"/>
  <c r="N122" i="13"/>
  <c r="O122" i="13"/>
  <c r="S122" i="13"/>
  <c r="U122" i="13"/>
  <c r="T122" i="13"/>
  <c r="P122" i="13"/>
  <c r="Q122" i="13"/>
  <c r="R121" i="13"/>
  <c r="I121" i="13"/>
  <c r="J121" i="13"/>
  <c r="K121" i="13"/>
  <c r="N121" i="13"/>
  <c r="O121" i="13"/>
  <c r="S121" i="13"/>
  <c r="U121" i="13"/>
  <c r="T121" i="13"/>
  <c r="P121" i="13"/>
  <c r="Q121" i="13"/>
  <c r="R120" i="13"/>
  <c r="I120" i="13"/>
  <c r="J120" i="13"/>
  <c r="K120" i="13"/>
  <c r="N120" i="13"/>
  <c r="O120" i="13"/>
  <c r="S120" i="13"/>
  <c r="U120" i="13"/>
  <c r="T120" i="13"/>
  <c r="P120" i="13"/>
  <c r="Q120" i="13"/>
  <c r="G120" i="13"/>
  <c r="R119" i="13"/>
  <c r="I119" i="13"/>
  <c r="J119" i="13"/>
  <c r="K119" i="13"/>
  <c r="N119" i="13"/>
  <c r="O119" i="13"/>
  <c r="S119" i="13"/>
  <c r="U119" i="13"/>
  <c r="T119" i="13"/>
  <c r="P119" i="13"/>
  <c r="Q119" i="13"/>
  <c r="R118" i="13"/>
  <c r="I118" i="13"/>
  <c r="J118" i="13"/>
  <c r="K118" i="13"/>
  <c r="N118" i="13"/>
  <c r="O118" i="13"/>
  <c r="S118" i="13"/>
  <c r="U118" i="13"/>
  <c r="T118" i="13"/>
  <c r="P118" i="13"/>
  <c r="Q118" i="13"/>
  <c r="B118" i="13"/>
  <c r="R117" i="13"/>
  <c r="I117" i="13"/>
  <c r="J117" i="13"/>
  <c r="K117" i="13"/>
  <c r="N117" i="13"/>
  <c r="O117" i="13"/>
  <c r="S117" i="13"/>
  <c r="U117" i="13"/>
  <c r="T117" i="13"/>
  <c r="P117" i="13"/>
  <c r="Q117" i="13"/>
  <c r="R116" i="13"/>
  <c r="I116" i="13"/>
  <c r="J116" i="13"/>
  <c r="K116" i="13"/>
  <c r="N116" i="13"/>
  <c r="O116" i="13"/>
  <c r="S116" i="13"/>
  <c r="U116" i="13"/>
  <c r="T116" i="13"/>
  <c r="P116" i="13"/>
  <c r="Q116" i="13"/>
  <c r="R115" i="13"/>
  <c r="I115" i="13"/>
  <c r="J115" i="13"/>
  <c r="K115" i="13"/>
  <c r="N115" i="13"/>
  <c r="O115" i="13"/>
  <c r="S115" i="13"/>
  <c r="U115" i="13"/>
  <c r="T115" i="13"/>
  <c r="P115" i="13"/>
  <c r="Q115" i="13"/>
  <c r="R114" i="13"/>
  <c r="I114" i="13"/>
  <c r="J114" i="13"/>
  <c r="K114" i="13"/>
  <c r="N114" i="13"/>
  <c r="O114" i="13"/>
  <c r="S114" i="13"/>
  <c r="U114" i="13"/>
  <c r="T114" i="13"/>
  <c r="P114" i="13"/>
  <c r="Q114" i="13"/>
  <c r="R113" i="13"/>
  <c r="I113" i="13"/>
  <c r="J113" i="13"/>
  <c r="K113" i="13"/>
  <c r="N113" i="13"/>
  <c r="O113" i="13"/>
  <c r="S113" i="13"/>
  <c r="U113" i="13"/>
  <c r="T113" i="13"/>
  <c r="P113" i="13"/>
  <c r="Q113" i="13"/>
  <c r="R112" i="13"/>
  <c r="I112" i="13"/>
  <c r="J112" i="13"/>
  <c r="K112" i="13"/>
  <c r="N112" i="13"/>
  <c r="O112" i="13"/>
  <c r="S112" i="13"/>
  <c r="U112" i="13"/>
  <c r="T112" i="13"/>
  <c r="P112" i="13"/>
  <c r="Q112" i="13"/>
  <c r="G112" i="13"/>
  <c r="R111" i="13"/>
  <c r="I111" i="13"/>
  <c r="J111" i="13"/>
  <c r="K111" i="13"/>
  <c r="N111" i="13"/>
  <c r="O111" i="13"/>
  <c r="S111" i="13"/>
  <c r="U111" i="13"/>
  <c r="T111" i="13"/>
  <c r="P111" i="13"/>
  <c r="Q111" i="13"/>
  <c r="B111" i="13"/>
  <c r="R110" i="13"/>
  <c r="I110" i="13"/>
  <c r="J110" i="13"/>
  <c r="K110" i="13"/>
  <c r="N110" i="13"/>
  <c r="O110" i="13"/>
  <c r="S110" i="13"/>
  <c r="U110" i="13"/>
  <c r="T110" i="13"/>
  <c r="P110" i="13"/>
  <c r="Q110" i="13"/>
  <c r="R109" i="13"/>
  <c r="I109" i="13"/>
  <c r="J109" i="13"/>
  <c r="K109" i="13"/>
  <c r="N109" i="13"/>
  <c r="O109" i="13"/>
  <c r="S109" i="13"/>
  <c r="U109" i="13"/>
  <c r="T109" i="13"/>
  <c r="P109" i="13"/>
  <c r="Q109" i="13"/>
  <c r="R108" i="13"/>
  <c r="I108" i="13"/>
  <c r="J108" i="13"/>
  <c r="K108" i="13"/>
  <c r="N108" i="13"/>
  <c r="O108" i="13"/>
  <c r="S108" i="13"/>
  <c r="U108" i="13"/>
  <c r="T108" i="13"/>
  <c r="P108" i="13"/>
  <c r="Q108" i="13"/>
  <c r="B108" i="13"/>
  <c r="R107" i="13"/>
  <c r="I107" i="13"/>
  <c r="J107" i="13"/>
  <c r="K107" i="13"/>
  <c r="N107" i="13"/>
  <c r="O107" i="13"/>
  <c r="S107" i="13"/>
  <c r="U107" i="13"/>
  <c r="T107" i="13"/>
  <c r="P107" i="13"/>
  <c r="Q107" i="13"/>
  <c r="B107" i="13"/>
  <c r="R106" i="13"/>
  <c r="I106" i="13"/>
  <c r="J106" i="13"/>
  <c r="K106" i="13"/>
  <c r="N106" i="13"/>
  <c r="O106" i="13"/>
  <c r="S106" i="13"/>
  <c r="U106" i="13"/>
  <c r="T106" i="13"/>
  <c r="P106" i="13"/>
  <c r="Q106" i="13"/>
  <c r="B106" i="13"/>
  <c r="R105" i="13"/>
  <c r="I105" i="13"/>
  <c r="J105" i="13"/>
  <c r="K105" i="13"/>
  <c r="N105" i="13"/>
  <c r="O105" i="13"/>
  <c r="S105" i="13"/>
  <c r="U105" i="13"/>
  <c r="T105" i="13"/>
  <c r="P105" i="13"/>
  <c r="Q105" i="13"/>
  <c r="B105" i="13"/>
  <c r="R104" i="13"/>
  <c r="I104" i="13"/>
  <c r="J104" i="13"/>
  <c r="K104" i="13"/>
  <c r="N104" i="13"/>
  <c r="O104" i="13"/>
  <c r="S104" i="13"/>
  <c r="U104" i="13"/>
  <c r="T104" i="13"/>
  <c r="P104" i="13"/>
  <c r="Q104" i="13"/>
  <c r="R103" i="13"/>
  <c r="I103" i="13"/>
  <c r="J103" i="13"/>
  <c r="K103" i="13"/>
  <c r="N103" i="13"/>
  <c r="O103" i="13"/>
  <c r="S103" i="13"/>
  <c r="U103" i="13"/>
  <c r="T103" i="13"/>
  <c r="P103" i="13"/>
  <c r="Q103" i="13"/>
  <c r="R102" i="13"/>
  <c r="I102" i="13"/>
  <c r="J102" i="13"/>
  <c r="K102" i="13"/>
  <c r="N102" i="13"/>
  <c r="O102" i="13"/>
  <c r="S102" i="13"/>
  <c r="U102" i="13"/>
  <c r="T102" i="13"/>
  <c r="P102" i="13"/>
  <c r="Q102" i="13"/>
  <c r="R101" i="13"/>
  <c r="I101" i="13"/>
  <c r="J101" i="13"/>
  <c r="K101" i="13"/>
  <c r="N101" i="13"/>
  <c r="O101" i="13"/>
  <c r="S101" i="13"/>
  <c r="U101" i="13"/>
  <c r="T101" i="13"/>
  <c r="P101" i="13"/>
  <c r="Q101" i="13"/>
  <c r="R100" i="13"/>
  <c r="I100" i="13"/>
  <c r="J100" i="13"/>
  <c r="K100" i="13"/>
  <c r="N100" i="13"/>
  <c r="O100" i="13"/>
  <c r="S100" i="13"/>
  <c r="U100" i="13"/>
  <c r="T100" i="13"/>
  <c r="P100" i="13"/>
  <c r="Q100" i="13"/>
  <c r="R99" i="13"/>
  <c r="I99" i="13"/>
  <c r="J99" i="13"/>
  <c r="K99" i="13"/>
  <c r="N99" i="13"/>
  <c r="O99" i="13"/>
  <c r="S99" i="13"/>
  <c r="U99" i="13"/>
  <c r="T99" i="13"/>
  <c r="P99" i="13"/>
  <c r="Q99" i="13"/>
  <c r="R98" i="13"/>
  <c r="I98" i="13"/>
  <c r="J98" i="13"/>
  <c r="K98" i="13"/>
  <c r="N98" i="13"/>
  <c r="O98" i="13"/>
  <c r="S98" i="13"/>
  <c r="U98" i="13"/>
  <c r="T98" i="13"/>
  <c r="P98" i="13"/>
  <c r="Q98" i="13"/>
  <c r="H98" i="13"/>
  <c r="G98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B62" i="13"/>
  <c r="B63" i="13"/>
  <c r="B64" i="13"/>
  <c r="B65" i="13"/>
  <c r="B66" i="13"/>
  <c r="B71" i="13"/>
  <c r="B72" i="13"/>
  <c r="B74" i="13"/>
  <c r="B75" i="13"/>
  <c r="B76" i="13"/>
  <c r="B77" i="13"/>
  <c r="B78" i="13"/>
  <c r="B79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8" i="13"/>
  <c r="R97" i="13"/>
  <c r="I97" i="13"/>
  <c r="J97" i="13"/>
  <c r="K97" i="13"/>
  <c r="N97" i="13"/>
  <c r="O97" i="13"/>
  <c r="S97" i="13"/>
  <c r="U97" i="13"/>
  <c r="T97" i="13"/>
  <c r="P97" i="13"/>
  <c r="Q97" i="13"/>
  <c r="B97" i="13"/>
  <c r="R96" i="13"/>
  <c r="I96" i="13"/>
  <c r="J96" i="13"/>
  <c r="K96" i="13"/>
  <c r="N96" i="13"/>
  <c r="O96" i="13"/>
  <c r="S96" i="13"/>
  <c r="U96" i="13"/>
  <c r="T96" i="13"/>
  <c r="P96" i="13"/>
  <c r="Q96" i="13"/>
  <c r="G96" i="13"/>
  <c r="R95" i="13"/>
  <c r="I95" i="13"/>
  <c r="J95" i="13"/>
  <c r="K95" i="13"/>
  <c r="N95" i="13"/>
  <c r="O95" i="13"/>
  <c r="S95" i="13"/>
  <c r="U95" i="13"/>
  <c r="T95" i="13"/>
  <c r="P95" i="13"/>
  <c r="Q95" i="13"/>
  <c r="R94" i="13"/>
  <c r="I94" i="13"/>
  <c r="J94" i="13"/>
  <c r="K94" i="13"/>
  <c r="N94" i="13"/>
  <c r="O94" i="13"/>
  <c r="S94" i="13"/>
  <c r="U94" i="13"/>
  <c r="T94" i="13"/>
  <c r="P94" i="13"/>
  <c r="Q94" i="13"/>
  <c r="R93" i="13"/>
  <c r="I93" i="13"/>
  <c r="J93" i="13"/>
  <c r="K93" i="13"/>
  <c r="N93" i="13"/>
  <c r="O93" i="13"/>
  <c r="S93" i="13"/>
  <c r="U93" i="13"/>
  <c r="T93" i="13"/>
  <c r="P93" i="13"/>
  <c r="Q93" i="13"/>
  <c r="R92" i="13"/>
  <c r="I92" i="13"/>
  <c r="J92" i="13"/>
  <c r="K92" i="13"/>
  <c r="N92" i="13"/>
  <c r="O92" i="13"/>
  <c r="S92" i="13"/>
  <c r="U92" i="13"/>
  <c r="T92" i="13"/>
  <c r="P92" i="13"/>
  <c r="Q92" i="13"/>
  <c r="G92" i="13"/>
  <c r="R91" i="13"/>
  <c r="I91" i="13"/>
  <c r="J91" i="13"/>
  <c r="K91" i="13"/>
  <c r="N91" i="13"/>
  <c r="O91" i="13"/>
  <c r="S91" i="13"/>
  <c r="U91" i="13"/>
  <c r="T91" i="13"/>
  <c r="P91" i="13"/>
  <c r="Q91" i="13"/>
  <c r="R90" i="13"/>
  <c r="I90" i="13"/>
  <c r="J90" i="13"/>
  <c r="K90" i="13"/>
  <c r="N90" i="13"/>
  <c r="O90" i="13"/>
  <c r="S90" i="13"/>
  <c r="U90" i="13"/>
  <c r="T90" i="13"/>
  <c r="P90" i="13"/>
  <c r="Q90" i="13"/>
  <c r="R89" i="13"/>
  <c r="I89" i="13"/>
  <c r="J89" i="13"/>
  <c r="K89" i="13"/>
  <c r="N89" i="13"/>
  <c r="O89" i="13"/>
  <c r="S89" i="13"/>
  <c r="U89" i="13"/>
  <c r="T89" i="13"/>
  <c r="P89" i="13"/>
  <c r="Q89" i="13"/>
  <c r="R88" i="13"/>
  <c r="I88" i="13"/>
  <c r="J88" i="13"/>
  <c r="K88" i="13"/>
  <c r="N88" i="13"/>
  <c r="O88" i="13"/>
  <c r="S88" i="13"/>
  <c r="U88" i="13"/>
  <c r="T88" i="13"/>
  <c r="P88" i="13"/>
  <c r="Q88" i="13"/>
  <c r="R87" i="13"/>
  <c r="I87" i="13"/>
  <c r="J87" i="13"/>
  <c r="K87" i="13"/>
  <c r="N87" i="13"/>
  <c r="O87" i="13"/>
  <c r="S87" i="13"/>
  <c r="U87" i="13"/>
  <c r="T87" i="13"/>
  <c r="P87" i="13"/>
  <c r="Q87" i="13"/>
  <c r="R86" i="13"/>
  <c r="I86" i="13"/>
  <c r="J86" i="13"/>
  <c r="K86" i="13"/>
  <c r="N86" i="13"/>
  <c r="O86" i="13"/>
  <c r="S86" i="13"/>
  <c r="U86" i="13"/>
  <c r="T86" i="13"/>
  <c r="P86" i="13"/>
  <c r="Q86" i="13"/>
  <c r="R85" i="13"/>
  <c r="I85" i="13"/>
  <c r="J85" i="13"/>
  <c r="K85" i="13"/>
  <c r="N85" i="13"/>
  <c r="O85" i="13"/>
  <c r="S85" i="13"/>
  <c r="U85" i="13"/>
  <c r="T85" i="13"/>
  <c r="P85" i="13"/>
  <c r="Q85" i="13"/>
  <c r="R84" i="13"/>
  <c r="I84" i="13"/>
  <c r="J84" i="13"/>
  <c r="K84" i="13"/>
  <c r="N84" i="13"/>
  <c r="O84" i="13"/>
  <c r="S84" i="13"/>
  <c r="U84" i="13"/>
  <c r="T84" i="13"/>
  <c r="P84" i="13"/>
  <c r="Q84" i="13"/>
  <c r="R83" i="13"/>
  <c r="I83" i="13"/>
  <c r="J83" i="13"/>
  <c r="K83" i="13"/>
  <c r="N83" i="13"/>
  <c r="O83" i="13"/>
  <c r="S83" i="13"/>
  <c r="U83" i="13"/>
  <c r="T83" i="13"/>
  <c r="P83" i="13"/>
  <c r="Q83" i="13"/>
  <c r="R82" i="13"/>
  <c r="I82" i="13"/>
  <c r="J82" i="13"/>
  <c r="K82" i="13"/>
  <c r="N82" i="13"/>
  <c r="O82" i="13"/>
  <c r="S82" i="13"/>
  <c r="U82" i="13"/>
  <c r="T82" i="13"/>
  <c r="P82" i="13"/>
  <c r="Q82" i="13"/>
  <c r="G82" i="13"/>
  <c r="R81" i="13"/>
  <c r="I81" i="13"/>
  <c r="J81" i="13"/>
  <c r="K81" i="13"/>
  <c r="N81" i="13"/>
  <c r="O81" i="13"/>
  <c r="S81" i="13"/>
  <c r="U81" i="13"/>
  <c r="T81" i="13"/>
  <c r="P81" i="13"/>
  <c r="Q81" i="13"/>
  <c r="R80" i="13"/>
  <c r="I80" i="13"/>
  <c r="J80" i="13"/>
  <c r="K80" i="13"/>
  <c r="N80" i="13"/>
  <c r="O80" i="13"/>
  <c r="S80" i="13"/>
  <c r="U80" i="13"/>
  <c r="T80" i="13"/>
  <c r="P80" i="13"/>
  <c r="Q80" i="13"/>
  <c r="B80" i="13"/>
  <c r="R79" i="13"/>
  <c r="I79" i="13"/>
  <c r="J79" i="13"/>
  <c r="K79" i="13"/>
  <c r="N79" i="13"/>
  <c r="O79" i="13"/>
  <c r="S79" i="13"/>
  <c r="U79" i="13"/>
  <c r="T79" i="13"/>
  <c r="P79" i="13"/>
  <c r="Q79" i="13"/>
  <c r="R78" i="13"/>
  <c r="I78" i="13"/>
  <c r="J78" i="13"/>
  <c r="K78" i="13"/>
  <c r="N78" i="13"/>
  <c r="O78" i="13"/>
  <c r="S78" i="13"/>
  <c r="U78" i="13"/>
  <c r="T78" i="13"/>
  <c r="P78" i="13"/>
  <c r="Q78" i="13"/>
  <c r="R77" i="13"/>
  <c r="I77" i="13"/>
  <c r="J77" i="13"/>
  <c r="K77" i="13"/>
  <c r="N77" i="13"/>
  <c r="O77" i="13"/>
  <c r="S77" i="13"/>
  <c r="U77" i="13"/>
  <c r="T77" i="13"/>
  <c r="P77" i="13"/>
  <c r="Q77" i="13"/>
  <c r="R76" i="13"/>
  <c r="I76" i="13"/>
  <c r="J76" i="13"/>
  <c r="K76" i="13"/>
  <c r="N76" i="13"/>
  <c r="O76" i="13"/>
  <c r="S76" i="13"/>
  <c r="U76" i="13"/>
  <c r="T76" i="13"/>
  <c r="P76" i="13"/>
  <c r="Q76" i="13"/>
  <c r="R75" i="13"/>
  <c r="I75" i="13"/>
  <c r="J75" i="13"/>
  <c r="K75" i="13"/>
  <c r="N75" i="13"/>
  <c r="O75" i="13"/>
  <c r="S75" i="13"/>
  <c r="U75" i="13"/>
  <c r="T75" i="13"/>
  <c r="P75" i="13"/>
  <c r="Q75" i="13"/>
  <c r="R74" i="13"/>
  <c r="I74" i="13"/>
  <c r="J74" i="13"/>
  <c r="K74" i="13"/>
  <c r="N74" i="13"/>
  <c r="O74" i="13"/>
  <c r="S74" i="13"/>
  <c r="U74" i="13"/>
  <c r="T74" i="13"/>
  <c r="P74" i="13"/>
  <c r="Q74" i="13"/>
  <c r="G74" i="13"/>
  <c r="R73" i="13"/>
  <c r="I73" i="13"/>
  <c r="J73" i="13"/>
  <c r="K73" i="13"/>
  <c r="N73" i="13"/>
  <c r="O73" i="13"/>
  <c r="S73" i="13"/>
  <c r="U73" i="13"/>
  <c r="T73" i="13"/>
  <c r="P73" i="13"/>
  <c r="Q73" i="13"/>
  <c r="B73" i="13"/>
  <c r="R72" i="13"/>
  <c r="I72" i="13"/>
  <c r="J72" i="13"/>
  <c r="K72" i="13"/>
  <c r="N72" i="13"/>
  <c r="O72" i="13"/>
  <c r="S72" i="13"/>
  <c r="U72" i="13"/>
  <c r="T72" i="13"/>
  <c r="P72" i="13"/>
  <c r="Q72" i="13"/>
  <c r="R71" i="13"/>
  <c r="I71" i="13"/>
  <c r="J71" i="13"/>
  <c r="K71" i="13"/>
  <c r="N71" i="13"/>
  <c r="O71" i="13"/>
  <c r="S71" i="13"/>
  <c r="U71" i="13"/>
  <c r="T71" i="13"/>
  <c r="P71" i="13"/>
  <c r="Q71" i="13"/>
  <c r="R70" i="13"/>
  <c r="I70" i="13"/>
  <c r="J70" i="13"/>
  <c r="K70" i="13"/>
  <c r="N70" i="13"/>
  <c r="O70" i="13"/>
  <c r="S70" i="13"/>
  <c r="U70" i="13"/>
  <c r="T70" i="13"/>
  <c r="P70" i="13"/>
  <c r="Q70" i="13"/>
  <c r="B70" i="13"/>
  <c r="R69" i="13"/>
  <c r="I69" i="13"/>
  <c r="J69" i="13"/>
  <c r="K69" i="13"/>
  <c r="N69" i="13"/>
  <c r="O69" i="13"/>
  <c r="S69" i="13"/>
  <c r="U69" i="13"/>
  <c r="T69" i="13"/>
  <c r="P69" i="13"/>
  <c r="Q69" i="13"/>
  <c r="B69" i="13"/>
  <c r="R68" i="13"/>
  <c r="I68" i="13"/>
  <c r="J68" i="13"/>
  <c r="K68" i="13"/>
  <c r="N68" i="13"/>
  <c r="O68" i="13"/>
  <c r="S68" i="13"/>
  <c r="U68" i="13"/>
  <c r="T68" i="13"/>
  <c r="P68" i="13"/>
  <c r="Q68" i="13"/>
  <c r="B68" i="13"/>
  <c r="R67" i="13"/>
  <c r="I67" i="13"/>
  <c r="J67" i="13"/>
  <c r="K67" i="13"/>
  <c r="N67" i="13"/>
  <c r="O67" i="13"/>
  <c r="S67" i="13"/>
  <c r="U67" i="13"/>
  <c r="T67" i="13"/>
  <c r="P67" i="13"/>
  <c r="Q67" i="13"/>
  <c r="B67" i="13"/>
  <c r="R66" i="13"/>
  <c r="I66" i="13"/>
  <c r="J66" i="13"/>
  <c r="K66" i="13"/>
  <c r="N66" i="13"/>
  <c r="O66" i="13"/>
  <c r="S66" i="13"/>
  <c r="U66" i="13"/>
  <c r="T66" i="13"/>
  <c r="P66" i="13"/>
  <c r="Q66" i="13"/>
  <c r="R65" i="13"/>
  <c r="I65" i="13"/>
  <c r="J65" i="13"/>
  <c r="K65" i="13"/>
  <c r="N65" i="13"/>
  <c r="O65" i="13"/>
  <c r="S65" i="13"/>
  <c r="U65" i="13"/>
  <c r="T65" i="13"/>
  <c r="P65" i="13"/>
  <c r="Q65" i="13"/>
  <c r="R64" i="13"/>
  <c r="I64" i="13"/>
  <c r="J64" i="13"/>
  <c r="K64" i="13"/>
  <c r="N64" i="13"/>
  <c r="O64" i="13"/>
  <c r="S64" i="13"/>
  <c r="U64" i="13"/>
  <c r="T64" i="13"/>
  <c r="P64" i="13"/>
  <c r="Q64" i="13"/>
  <c r="R63" i="13"/>
  <c r="I63" i="13"/>
  <c r="J63" i="13"/>
  <c r="K63" i="13"/>
  <c r="N63" i="13"/>
  <c r="O63" i="13"/>
  <c r="S63" i="13"/>
  <c r="U63" i="13"/>
  <c r="T63" i="13"/>
  <c r="P63" i="13"/>
  <c r="Q63" i="13"/>
  <c r="R62" i="13"/>
  <c r="I62" i="13"/>
  <c r="J62" i="13"/>
  <c r="K62" i="13"/>
  <c r="N62" i="13"/>
  <c r="O62" i="13"/>
  <c r="S62" i="13"/>
  <c r="U62" i="13"/>
  <c r="T62" i="13"/>
  <c r="P62" i="13"/>
  <c r="Q62" i="13"/>
  <c r="R61" i="13"/>
  <c r="I61" i="13"/>
  <c r="J61" i="13"/>
  <c r="K61" i="13"/>
  <c r="N61" i="13"/>
  <c r="O61" i="13"/>
  <c r="S61" i="13"/>
  <c r="U61" i="13"/>
  <c r="T61" i="13"/>
  <c r="P61" i="13"/>
  <c r="Q61" i="13"/>
  <c r="R60" i="13"/>
  <c r="I60" i="13"/>
  <c r="J60" i="13"/>
  <c r="K60" i="13"/>
  <c r="N60" i="13"/>
  <c r="O60" i="13"/>
  <c r="S60" i="13"/>
  <c r="U60" i="13"/>
  <c r="T60" i="13"/>
  <c r="P60" i="13"/>
  <c r="Q60" i="13"/>
  <c r="H60" i="13"/>
  <c r="G60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60" i="13"/>
  <c r="R59" i="13"/>
  <c r="I59" i="13"/>
  <c r="J59" i="13"/>
  <c r="K59" i="13"/>
  <c r="N59" i="13"/>
  <c r="O59" i="13"/>
  <c r="S59" i="13"/>
  <c r="U59" i="13"/>
  <c r="T59" i="13"/>
  <c r="P59" i="13"/>
  <c r="Q59" i="13"/>
  <c r="B59" i="13"/>
  <c r="R58" i="13"/>
  <c r="I58" i="13"/>
  <c r="J58" i="13"/>
  <c r="K58" i="13"/>
  <c r="N58" i="13"/>
  <c r="O58" i="13"/>
  <c r="S58" i="13"/>
  <c r="U58" i="13"/>
  <c r="T58" i="13"/>
  <c r="P58" i="13"/>
  <c r="Q58" i="13"/>
  <c r="G58" i="13"/>
  <c r="R57" i="13"/>
  <c r="I57" i="13"/>
  <c r="J57" i="13"/>
  <c r="K57" i="13"/>
  <c r="N57" i="13"/>
  <c r="O57" i="13"/>
  <c r="S57" i="13"/>
  <c r="U57" i="13"/>
  <c r="T57" i="13"/>
  <c r="P57" i="13"/>
  <c r="Q57" i="13"/>
  <c r="R56" i="13"/>
  <c r="I56" i="13"/>
  <c r="J56" i="13"/>
  <c r="K56" i="13"/>
  <c r="N56" i="13"/>
  <c r="O56" i="13"/>
  <c r="S56" i="13"/>
  <c r="U56" i="13"/>
  <c r="T56" i="13"/>
  <c r="P56" i="13"/>
  <c r="Q56" i="13"/>
  <c r="R55" i="13"/>
  <c r="I55" i="13"/>
  <c r="J55" i="13"/>
  <c r="K55" i="13"/>
  <c r="N55" i="13"/>
  <c r="O55" i="13"/>
  <c r="S55" i="13"/>
  <c r="U55" i="13"/>
  <c r="T55" i="13"/>
  <c r="P55" i="13"/>
  <c r="Q55" i="13"/>
  <c r="R54" i="13"/>
  <c r="I54" i="13"/>
  <c r="J54" i="13"/>
  <c r="K54" i="13"/>
  <c r="N54" i="13"/>
  <c r="O54" i="13"/>
  <c r="S54" i="13"/>
  <c r="U54" i="13"/>
  <c r="T54" i="13"/>
  <c r="P54" i="13"/>
  <c r="Q54" i="13"/>
  <c r="G54" i="13"/>
  <c r="R53" i="13"/>
  <c r="I53" i="13"/>
  <c r="J53" i="13"/>
  <c r="K53" i="13"/>
  <c r="N53" i="13"/>
  <c r="O53" i="13"/>
  <c r="S53" i="13"/>
  <c r="U53" i="13"/>
  <c r="T53" i="13"/>
  <c r="P53" i="13"/>
  <c r="Q53" i="13"/>
  <c r="R52" i="13"/>
  <c r="I52" i="13"/>
  <c r="J52" i="13"/>
  <c r="K52" i="13"/>
  <c r="N52" i="13"/>
  <c r="O52" i="13"/>
  <c r="S52" i="13"/>
  <c r="U52" i="13"/>
  <c r="T52" i="13"/>
  <c r="P52" i="13"/>
  <c r="Q52" i="13"/>
  <c r="R51" i="13"/>
  <c r="I51" i="13"/>
  <c r="J51" i="13"/>
  <c r="K51" i="13"/>
  <c r="N51" i="13"/>
  <c r="O51" i="13"/>
  <c r="S51" i="13"/>
  <c r="U51" i="13"/>
  <c r="T51" i="13"/>
  <c r="P51" i="13"/>
  <c r="Q51" i="13"/>
  <c r="R50" i="13"/>
  <c r="I50" i="13"/>
  <c r="J50" i="13"/>
  <c r="K50" i="13"/>
  <c r="N50" i="13"/>
  <c r="O50" i="13"/>
  <c r="S50" i="13"/>
  <c r="U50" i="13"/>
  <c r="T50" i="13"/>
  <c r="P50" i="13"/>
  <c r="Q50" i="13"/>
  <c r="R49" i="13"/>
  <c r="I49" i="13"/>
  <c r="J49" i="13"/>
  <c r="K49" i="13"/>
  <c r="N49" i="13"/>
  <c r="O49" i="13"/>
  <c r="S49" i="13"/>
  <c r="U49" i="13"/>
  <c r="T49" i="13"/>
  <c r="P49" i="13"/>
  <c r="Q49" i="13"/>
  <c r="R48" i="13"/>
  <c r="I48" i="13"/>
  <c r="J48" i="13"/>
  <c r="K48" i="13"/>
  <c r="N48" i="13"/>
  <c r="O48" i="13"/>
  <c r="S48" i="13"/>
  <c r="U48" i="13"/>
  <c r="T48" i="13"/>
  <c r="P48" i="13"/>
  <c r="Q48" i="13"/>
  <c r="R47" i="13"/>
  <c r="I47" i="13"/>
  <c r="J47" i="13"/>
  <c r="K47" i="13"/>
  <c r="N47" i="13"/>
  <c r="O47" i="13"/>
  <c r="S47" i="13"/>
  <c r="U47" i="13"/>
  <c r="T47" i="13"/>
  <c r="P47" i="13"/>
  <c r="Q47" i="13"/>
  <c r="R46" i="13"/>
  <c r="I46" i="13"/>
  <c r="J46" i="13"/>
  <c r="K46" i="13"/>
  <c r="N46" i="13"/>
  <c r="O46" i="13"/>
  <c r="S46" i="13"/>
  <c r="U46" i="13"/>
  <c r="T46" i="13"/>
  <c r="P46" i="13"/>
  <c r="Q46" i="13"/>
  <c r="R45" i="13"/>
  <c r="I45" i="13"/>
  <c r="J45" i="13"/>
  <c r="K45" i="13"/>
  <c r="N45" i="13"/>
  <c r="O45" i="13"/>
  <c r="S45" i="13"/>
  <c r="U45" i="13"/>
  <c r="T45" i="13"/>
  <c r="P45" i="13"/>
  <c r="Q45" i="13"/>
  <c r="R44" i="13"/>
  <c r="I44" i="13"/>
  <c r="J44" i="13"/>
  <c r="K44" i="13"/>
  <c r="N44" i="13"/>
  <c r="O44" i="13"/>
  <c r="S44" i="13"/>
  <c r="U44" i="13"/>
  <c r="T44" i="13"/>
  <c r="P44" i="13"/>
  <c r="Q44" i="13"/>
  <c r="R43" i="13"/>
  <c r="I43" i="13"/>
  <c r="J43" i="13"/>
  <c r="K43" i="13"/>
  <c r="N43" i="13"/>
  <c r="O43" i="13"/>
  <c r="S43" i="13"/>
  <c r="U43" i="13"/>
  <c r="T43" i="13"/>
  <c r="P43" i="13"/>
  <c r="Q43" i="13"/>
  <c r="R42" i="13"/>
  <c r="I42" i="13"/>
  <c r="J42" i="13"/>
  <c r="K42" i="13"/>
  <c r="N42" i="13"/>
  <c r="O42" i="13"/>
  <c r="S42" i="13"/>
  <c r="U42" i="13"/>
  <c r="T42" i="13"/>
  <c r="P42" i="13"/>
  <c r="Q42" i="13"/>
  <c r="G42" i="13"/>
  <c r="R41" i="13"/>
  <c r="I41" i="13"/>
  <c r="J41" i="13"/>
  <c r="K41" i="13"/>
  <c r="N41" i="13"/>
  <c r="O41" i="13"/>
  <c r="S41" i="13"/>
  <c r="U41" i="13"/>
  <c r="T41" i="13"/>
  <c r="P41" i="13"/>
  <c r="Q41" i="13"/>
  <c r="R40" i="13"/>
  <c r="I40" i="13"/>
  <c r="J40" i="13"/>
  <c r="K40" i="13"/>
  <c r="N40" i="13"/>
  <c r="O40" i="13"/>
  <c r="S40" i="13"/>
  <c r="U40" i="13"/>
  <c r="T40" i="13"/>
  <c r="P40" i="13"/>
  <c r="Q40" i="13"/>
  <c r="R39" i="13"/>
  <c r="I39" i="13"/>
  <c r="J39" i="13"/>
  <c r="K39" i="13"/>
  <c r="N39" i="13"/>
  <c r="O39" i="13"/>
  <c r="S39" i="13"/>
  <c r="U39" i="13"/>
  <c r="T39" i="13"/>
  <c r="P39" i="13"/>
  <c r="Q39" i="13"/>
  <c r="R38" i="13"/>
  <c r="I38" i="13"/>
  <c r="J38" i="13"/>
  <c r="K38" i="13"/>
  <c r="N38" i="13"/>
  <c r="O38" i="13"/>
  <c r="S38" i="13"/>
  <c r="U38" i="13"/>
  <c r="T38" i="13"/>
  <c r="P38" i="13"/>
  <c r="Q38" i="13"/>
  <c r="R37" i="13"/>
  <c r="I37" i="13"/>
  <c r="J37" i="13"/>
  <c r="K37" i="13"/>
  <c r="N37" i="13"/>
  <c r="O37" i="13"/>
  <c r="S37" i="13"/>
  <c r="U37" i="13"/>
  <c r="T37" i="13"/>
  <c r="P37" i="13"/>
  <c r="Q37" i="13"/>
  <c r="R36" i="13"/>
  <c r="I36" i="13"/>
  <c r="J36" i="13"/>
  <c r="K36" i="13"/>
  <c r="N36" i="13"/>
  <c r="O36" i="13"/>
  <c r="S36" i="13"/>
  <c r="U36" i="13"/>
  <c r="T36" i="13"/>
  <c r="P36" i="13"/>
  <c r="Q36" i="13"/>
  <c r="R35" i="13"/>
  <c r="I35" i="13"/>
  <c r="J35" i="13"/>
  <c r="K35" i="13"/>
  <c r="N35" i="13"/>
  <c r="O35" i="13"/>
  <c r="S35" i="13"/>
  <c r="U35" i="13"/>
  <c r="T35" i="13"/>
  <c r="P35" i="13"/>
  <c r="Q35" i="13"/>
  <c r="R34" i="13"/>
  <c r="I34" i="13"/>
  <c r="J34" i="13"/>
  <c r="K34" i="13"/>
  <c r="N34" i="13"/>
  <c r="O34" i="13"/>
  <c r="S34" i="13"/>
  <c r="U34" i="13"/>
  <c r="T34" i="13"/>
  <c r="P34" i="13"/>
  <c r="Q34" i="13"/>
  <c r="R33" i="13"/>
  <c r="I33" i="13"/>
  <c r="J33" i="13"/>
  <c r="K33" i="13"/>
  <c r="N33" i="13"/>
  <c r="O33" i="13"/>
  <c r="S33" i="13"/>
  <c r="U33" i="13"/>
  <c r="T33" i="13"/>
  <c r="P33" i="13"/>
  <c r="Q33" i="13"/>
  <c r="G33" i="13"/>
  <c r="R32" i="13"/>
  <c r="I32" i="13"/>
  <c r="J32" i="13"/>
  <c r="K32" i="13"/>
  <c r="N32" i="13"/>
  <c r="O32" i="13"/>
  <c r="S32" i="13"/>
  <c r="U32" i="13"/>
  <c r="T32" i="13"/>
  <c r="P32" i="13"/>
  <c r="Q32" i="13"/>
  <c r="R31" i="13"/>
  <c r="I31" i="13"/>
  <c r="J31" i="13"/>
  <c r="K31" i="13"/>
  <c r="N31" i="13"/>
  <c r="O31" i="13"/>
  <c r="S31" i="13"/>
  <c r="U31" i="13"/>
  <c r="T31" i="13"/>
  <c r="P31" i="13"/>
  <c r="Q31" i="13"/>
  <c r="X30" i="13"/>
  <c r="R30" i="13"/>
  <c r="I30" i="13"/>
  <c r="J30" i="13"/>
  <c r="K30" i="13"/>
  <c r="N30" i="13"/>
  <c r="O30" i="13"/>
  <c r="S30" i="13"/>
  <c r="U30" i="13"/>
  <c r="T30" i="13"/>
  <c r="P30" i="13"/>
  <c r="Q30" i="13"/>
  <c r="X29" i="13"/>
  <c r="R29" i="13"/>
  <c r="I29" i="13"/>
  <c r="J29" i="13"/>
  <c r="K29" i="13"/>
  <c r="N29" i="13"/>
  <c r="O29" i="13"/>
  <c r="S29" i="13"/>
  <c r="U29" i="13"/>
  <c r="T29" i="13"/>
  <c r="P29" i="13"/>
  <c r="Q29" i="13"/>
  <c r="X28" i="13"/>
  <c r="R28" i="13"/>
  <c r="I28" i="13"/>
  <c r="J28" i="13"/>
  <c r="K28" i="13"/>
  <c r="N28" i="13"/>
  <c r="O28" i="13"/>
  <c r="S28" i="13"/>
  <c r="U28" i="13"/>
  <c r="T28" i="13"/>
  <c r="P28" i="13"/>
  <c r="Q28" i="13"/>
  <c r="X27" i="13"/>
  <c r="R27" i="13"/>
  <c r="I27" i="13"/>
  <c r="J27" i="13"/>
  <c r="K27" i="13"/>
  <c r="N27" i="13"/>
  <c r="O27" i="13"/>
  <c r="S27" i="13"/>
  <c r="U27" i="13"/>
  <c r="T27" i="13"/>
  <c r="P27" i="13"/>
  <c r="Q27" i="13"/>
  <c r="X26" i="13"/>
  <c r="R26" i="13"/>
  <c r="I26" i="13"/>
  <c r="J26" i="13"/>
  <c r="K26" i="13"/>
  <c r="N26" i="13"/>
  <c r="O26" i="13"/>
  <c r="S26" i="13"/>
  <c r="U26" i="13"/>
  <c r="T26" i="13"/>
  <c r="P26" i="13"/>
  <c r="Q26" i="13"/>
  <c r="X25" i="13"/>
  <c r="R25" i="13"/>
  <c r="I25" i="13"/>
  <c r="J25" i="13"/>
  <c r="K25" i="13"/>
  <c r="N25" i="13"/>
  <c r="O25" i="13"/>
  <c r="S25" i="13"/>
  <c r="U25" i="13"/>
  <c r="T25" i="13"/>
  <c r="P25" i="13"/>
  <c r="Q25" i="13"/>
  <c r="X24" i="13"/>
  <c r="R24" i="13"/>
  <c r="I24" i="13"/>
  <c r="J24" i="13"/>
  <c r="K24" i="13"/>
  <c r="N24" i="13"/>
  <c r="O24" i="13"/>
  <c r="S24" i="13"/>
  <c r="U24" i="13"/>
  <c r="T24" i="13"/>
  <c r="P24" i="13"/>
  <c r="Q24" i="13"/>
  <c r="F21" i="13"/>
  <c r="F22" i="13"/>
  <c r="F23" i="13"/>
  <c r="H24" i="13"/>
  <c r="G24" i="13"/>
  <c r="C18" i="13"/>
  <c r="C19" i="13"/>
  <c r="C20" i="13"/>
  <c r="C21" i="13"/>
  <c r="C22" i="13"/>
  <c r="C23" i="13"/>
  <c r="C24" i="13"/>
  <c r="B18" i="13"/>
  <c r="B19" i="13"/>
  <c r="B20" i="13"/>
  <c r="B21" i="13"/>
  <c r="B22" i="13"/>
  <c r="B23" i="13"/>
  <c r="B24" i="13"/>
  <c r="X23" i="13"/>
  <c r="R23" i="13"/>
  <c r="I23" i="13"/>
  <c r="J23" i="13"/>
  <c r="N23" i="13"/>
  <c r="O23" i="13"/>
  <c r="S23" i="13"/>
  <c r="U23" i="13"/>
  <c r="T23" i="13"/>
  <c r="P23" i="13"/>
  <c r="Q23" i="13"/>
  <c r="X22" i="13"/>
  <c r="R22" i="13"/>
  <c r="I22" i="13"/>
  <c r="J22" i="13"/>
  <c r="N22" i="13"/>
  <c r="O22" i="13"/>
  <c r="S22" i="13"/>
  <c r="U22" i="13"/>
  <c r="T22" i="13"/>
  <c r="P22" i="13"/>
  <c r="Q22" i="13"/>
  <c r="X21" i="13"/>
  <c r="R21" i="13"/>
  <c r="I21" i="13"/>
  <c r="J21" i="13"/>
  <c r="N21" i="13"/>
  <c r="O21" i="13"/>
  <c r="S21" i="13"/>
  <c r="U21" i="13"/>
  <c r="T21" i="13"/>
  <c r="P21" i="13"/>
  <c r="Q21" i="13"/>
  <c r="X20" i="13"/>
  <c r="R20" i="13"/>
  <c r="J20" i="13"/>
  <c r="K20" i="13"/>
  <c r="N20" i="13"/>
  <c r="O20" i="13"/>
  <c r="S20" i="13"/>
  <c r="U20" i="13"/>
  <c r="T20" i="13"/>
  <c r="P20" i="13"/>
  <c r="Q20" i="13"/>
  <c r="X19" i="13"/>
  <c r="R19" i="13"/>
  <c r="J19" i="13"/>
  <c r="K19" i="13"/>
  <c r="N19" i="13"/>
  <c r="O19" i="13"/>
  <c r="S19" i="13"/>
  <c r="U19" i="13"/>
  <c r="T19" i="13"/>
  <c r="P19" i="13"/>
  <c r="Q19" i="13"/>
  <c r="X18" i="13"/>
  <c r="R18" i="13"/>
  <c r="J18" i="13"/>
  <c r="K18" i="13"/>
  <c r="N18" i="13"/>
  <c r="O18" i="13"/>
  <c r="S18" i="13"/>
  <c r="U18" i="13"/>
  <c r="T18" i="13"/>
  <c r="P18" i="13"/>
  <c r="Q18" i="13"/>
  <c r="X17" i="13"/>
  <c r="R17" i="13"/>
  <c r="J17" i="13"/>
  <c r="S17" i="13"/>
  <c r="U17" i="13"/>
  <c r="T17" i="13"/>
  <c r="K17" i="13"/>
  <c r="N17" i="13"/>
  <c r="P17" i="13"/>
  <c r="Q17" i="13"/>
  <c r="U15" i="13"/>
  <c r="T15" i="13"/>
  <c r="S15" i="13"/>
  <c r="R15" i="13"/>
  <c r="L15" i="13"/>
  <c r="K15" i="13"/>
  <c r="J15" i="13"/>
  <c r="H15" i="13"/>
  <c r="G15" i="13"/>
  <c r="F15" i="13"/>
  <c r="U13" i="13"/>
  <c r="T13" i="13"/>
  <c r="S13" i="13"/>
  <c r="R13" i="13"/>
  <c r="P13" i="13"/>
  <c r="O13" i="13"/>
  <c r="N13" i="13"/>
  <c r="L13" i="13"/>
  <c r="K13" i="13"/>
  <c r="J13" i="13"/>
  <c r="I13" i="13"/>
  <c r="H13" i="13"/>
  <c r="G13" i="13"/>
  <c r="F13" i="13"/>
  <c r="B13" i="13"/>
  <c r="U12" i="13"/>
  <c r="T12" i="13"/>
  <c r="S12" i="13"/>
  <c r="R12" i="13"/>
  <c r="P12" i="13"/>
  <c r="O12" i="13"/>
  <c r="N12" i="13"/>
  <c r="L12" i="13"/>
  <c r="K12" i="13"/>
  <c r="J12" i="13"/>
  <c r="I12" i="13"/>
  <c r="H12" i="13"/>
  <c r="G12" i="13"/>
  <c r="F12" i="13"/>
  <c r="U11" i="13"/>
  <c r="T11" i="13"/>
  <c r="S11" i="13"/>
  <c r="R11" i="13"/>
  <c r="P11" i="13"/>
  <c r="O11" i="13"/>
  <c r="N11" i="13"/>
  <c r="L11" i="13"/>
  <c r="K11" i="13"/>
  <c r="J11" i="13"/>
  <c r="I11" i="13"/>
  <c r="H11" i="13"/>
  <c r="G11" i="13"/>
  <c r="F11" i="13"/>
  <c r="B11" i="13"/>
  <c r="AB6" i="13"/>
  <c r="AA6" i="13"/>
  <c r="AE6" i="13"/>
  <c r="AB5" i="13"/>
  <c r="N18" i="9"/>
  <c r="K250" i="8"/>
  <c r="L250" i="8"/>
  <c r="K249" i="8"/>
  <c r="L249" i="8"/>
  <c r="K248" i="8"/>
  <c r="L248" i="8"/>
  <c r="K247" i="8"/>
  <c r="L247" i="8"/>
  <c r="K246" i="8"/>
  <c r="L246" i="8"/>
  <c r="K245" i="8"/>
  <c r="L245" i="8"/>
  <c r="K244" i="8"/>
  <c r="L244" i="8"/>
  <c r="K243" i="8"/>
  <c r="L243" i="8"/>
  <c r="K242" i="8"/>
  <c r="L242" i="8"/>
  <c r="K241" i="8"/>
  <c r="L241" i="8"/>
  <c r="K240" i="8"/>
  <c r="L240" i="8"/>
  <c r="K239" i="8"/>
  <c r="L239" i="8"/>
  <c r="K238" i="8"/>
  <c r="L238" i="8"/>
  <c r="K237" i="8"/>
  <c r="L237" i="8"/>
  <c r="K236" i="8"/>
  <c r="L236" i="8"/>
  <c r="K235" i="8"/>
  <c r="L235" i="8"/>
  <c r="K234" i="8"/>
  <c r="L234" i="8"/>
  <c r="K233" i="8"/>
  <c r="L233" i="8"/>
  <c r="K232" i="8"/>
  <c r="L232" i="8"/>
  <c r="K231" i="8"/>
  <c r="L231" i="8"/>
  <c r="K230" i="8"/>
  <c r="L230" i="8"/>
  <c r="K229" i="8"/>
  <c r="L229" i="8"/>
  <c r="K228" i="8"/>
  <c r="L228" i="8"/>
  <c r="K227" i="8"/>
  <c r="L227" i="8"/>
  <c r="K226" i="8"/>
  <c r="L226" i="8"/>
  <c r="K225" i="8"/>
  <c r="L225" i="8"/>
  <c r="K224" i="8"/>
  <c r="L224" i="8"/>
  <c r="K223" i="8"/>
  <c r="L223" i="8"/>
  <c r="K222" i="8"/>
  <c r="L222" i="8"/>
  <c r="K221" i="8"/>
  <c r="L221" i="8"/>
  <c r="K220" i="8"/>
  <c r="L220" i="8"/>
  <c r="K219" i="8"/>
  <c r="L219" i="8"/>
  <c r="K218" i="8"/>
  <c r="L218" i="8"/>
  <c r="K217" i="8"/>
  <c r="L217" i="8"/>
  <c r="K216" i="8"/>
  <c r="L216" i="8"/>
  <c r="K215" i="8"/>
  <c r="L215" i="8"/>
  <c r="K214" i="8"/>
  <c r="L214" i="8"/>
  <c r="K213" i="8"/>
  <c r="L213" i="8"/>
  <c r="K212" i="8"/>
  <c r="L212" i="8"/>
  <c r="K211" i="8"/>
  <c r="L211" i="8"/>
  <c r="K210" i="8"/>
  <c r="L210" i="8"/>
  <c r="K209" i="8"/>
  <c r="L209" i="8"/>
  <c r="K208" i="8"/>
  <c r="L208" i="8"/>
  <c r="K207" i="8"/>
  <c r="L207" i="8"/>
  <c r="K206" i="8"/>
  <c r="L206" i="8"/>
  <c r="K205" i="8"/>
  <c r="L205" i="8"/>
  <c r="K204" i="8"/>
  <c r="L204" i="8"/>
  <c r="K203" i="8"/>
  <c r="L203" i="8"/>
  <c r="K202" i="8"/>
  <c r="L202" i="8"/>
  <c r="K201" i="8"/>
  <c r="L201" i="8"/>
  <c r="K200" i="8"/>
  <c r="L200" i="8"/>
  <c r="K199" i="8"/>
  <c r="L199" i="8"/>
  <c r="K198" i="8"/>
  <c r="L198" i="8"/>
  <c r="K197" i="8"/>
  <c r="L197" i="8"/>
  <c r="K196" i="8"/>
  <c r="L196" i="8"/>
  <c r="K195" i="8"/>
  <c r="L195" i="8"/>
  <c r="K194" i="8"/>
  <c r="L194" i="8"/>
  <c r="K193" i="8"/>
  <c r="L193" i="8"/>
  <c r="K192" i="8"/>
  <c r="L192" i="8"/>
  <c r="K191" i="8"/>
  <c r="L191" i="8"/>
  <c r="K190" i="8"/>
  <c r="L190" i="8"/>
  <c r="K189" i="8"/>
  <c r="L189" i="8"/>
  <c r="K188" i="8"/>
  <c r="L188" i="8"/>
  <c r="K187" i="8"/>
  <c r="L187" i="8"/>
  <c r="K186" i="8"/>
  <c r="L186" i="8"/>
  <c r="K185" i="8"/>
  <c r="L185" i="8"/>
  <c r="K184" i="8"/>
  <c r="L184" i="8"/>
  <c r="K183" i="8"/>
  <c r="L183" i="8"/>
  <c r="K182" i="8"/>
  <c r="L182" i="8"/>
  <c r="K181" i="8"/>
  <c r="L181" i="8"/>
  <c r="K180" i="8"/>
  <c r="L180" i="8"/>
  <c r="K179" i="8"/>
  <c r="L179" i="8"/>
  <c r="K178" i="8"/>
  <c r="L178" i="8"/>
  <c r="K177" i="8"/>
  <c r="L177" i="8"/>
  <c r="K176" i="8"/>
  <c r="L176" i="8"/>
  <c r="K175" i="8"/>
  <c r="L175" i="8"/>
  <c r="K174" i="8"/>
  <c r="L174" i="8"/>
  <c r="K173" i="8"/>
  <c r="L173" i="8"/>
  <c r="K172" i="8"/>
  <c r="L172" i="8"/>
  <c r="K171" i="8"/>
  <c r="L171" i="8"/>
  <c r="K170" i="8"/>
  <c r="L170" i="8"/>
  <c r="K169" i="8"/>
  <c r="L169" i="8"/>
  <c r="K168" i="8"/>
  <c r="L168" i="8"/>
  <c r="K167" i="8"/>
  <c r="L167" i="8"/>
  <c r="K166" i="8"/>
  <c r="L166" i="8"/>
  <c r="K165" i="8"/>
  <c r="L165" i="8"/>
  <c r="K164" i="8"/>
  <c r="L164" i="8"/>
  <c r="K163" i="8"/>
  <c r="L163" i="8"/>
  <c r="K162" i="8"/>
  <c r="L162" i="8"/>
  <c r="K161" i="8"/>
  <c r="L161" i="8"/>
  <c r="K160" i="8"/>
  <c r="L160" i="8"/>
  <c r="K159" i="8"/>
  <c r="L159" i="8"/>
  <c r="K158" i="8"/>
  <c r="L158" i="8"/>
  <c r="K157" i="8"/>
  <c r="L157" i="8"/>
  <c r="K156" i="8"/>
  <c r="L156" i="8"/>
  <c r="K155" i="8"/>
  <c r="L155" i="8"/>
  <c r="K154" i="8"/>
  <c r="L154" i="8"/>
  <c r="K153" i="8"/>
  <c r="L153" i="8"/>
  <c r="K152" i="8"/>
  <c r="L152" i="8"/>
  <c r="K151" i="8"/>
  <c r="L151" i="8"/>
  <c r="K150" i="8"/>
  <c r="L150" i="8"/>
  <c r="K149" i="8"/>
  <c r="L149" i="8"/>
  <c r="K148" i="8"/>
  <c r="L148" i="8"/>
  <c r="K147" i="8"/>
  <c r="L147" i="8"/>
  <c r="K146" i="8"/>
  <c r="L146" i="8"/>
  <c r="K145" i="8"/>
  <c r="L145" i="8"/>
  <c r="K144" i="8"/>
  <c r="L144" i="8"/>
  <c r="K143" i="8"/>
  <c r="L143" i="8"/>
  <c r="K142" i="8"/>
  <c r="L142" i="8"/>
  <c r="K141" i="8"/>
  <c r="L141" i="8"/>
  <c r="K140" i="8"/>
  <c r="L140" i="8"/>
  <c r="K139" i="8"/>
  <c r="L139" i="8"/>
  <c r="K138" i="8"/>
  <c r="L138" i="8"/>
  <c r="K137" i="8"/>
  <c r="L137" i="8"/>
  <c r="K136" i="8"/>
  <c r="L136" i="8"/>
  <c r="K135" i="8"/>
  <c r="L135" i="8"/>
  <c r="K134" i="8"/>
  <c r="L134" i="8"/>
  <c r="K133" i="8"/>
  <c r="L133" i="8"/>
  <c r="K132" i="8"/>
  <c r="L132" i="8"/>
  <c r="K131" i="8"/>
  <c r="L131" i="8"/>
  <c r="K130" i="8"/>
  <c r="L130" i="8"/>
  <c r="K129" i="8"/>
  <c r="L129" i="8"/>
  <c r="K128" i="8"/>
  <c r="L128" i="8"/>
  <c r="K127" i="8"/>
  <c r="L127" i="8"/>
  <c r="K126" i="8"/>
  <c r="L126" i="8"/>
  <c r="K125" i="8"/>
  <c r="L125" i="8"/>
  <c r="K124" i="8"/>
  <c r="L124" i="8"/>
  <c r="K123" i="8"/>
  <c r="L123" i="8"/>
  <c r="K122" i="8"/>
  <c r="L122" i="8"/>
  <c r="K121" i="8"/>
  <c r="L121" i="8"/>
  <c r="K120" i="8"/>
  <c r="L120" i="8"/>
  <c r="K119" i="8"/>
  <c r="L119" i="8"/>
  <c r="K118" i="8"/>
  <c r="L118" i="8"/>
  <c r="K117" i="8"/>
  <c r="L117" i="8"/>
  <c r="K116" i="8"/>
  <c r="L116" i="8"/>
  <c r="K115" i="8"/>
  <c r="L115" i="8"/>
  <c r="K114" i="8"/>
  <c r="L114" i="8"/>
  <c r="K113" i="8"/>
  <c r="L113" i="8"/>
  <c r="K112" i="8"/>
  <c r="L112" i="8"/>
  <c r="K111" i="8"/>
  <c r="L111" i="8"/>
  <c r="K110" i="8"/>
  <c r="L110" i="8"/>
  <c r="K109" i="8"/>
  <c r="L109" i="8"/>
  <c r="K108" i="8"/>
  <c r="L108" i="8"/>
  <c r="K107" i="8"/>
  <c r="L107" i="8"/>
  <c r="K106" i="8"/>
  <c r="L106" i="8"/>
  <c r="K105" i="8"/>
  <c r="L105" i="8"/>
  <c r="K104" i="8"/>
  <c r="L104" i="8"/>
  <c r="K103" i="8"/>
  <c r="L103" i="8"/>
  <c r="K102" i="8"/>
  <c r="L102" i="8"/>
  <c r="K101" i="8"/>
  <c r="L101" i="8"/>
  <c r="K100" i="8"/>
  <c r="L100" i="8"/>
  <c r="K99" i="8"/>
  <c r="L99" i="8"/>
  <c r="K98" i="8"/>
  <c r="L98" i="8"/>
  <c r="K97" i="8"/>
  <c r="L97" i="8"/>
  <c r="K96" i="8"/>
  <c r="L96" i="8"/>
  <c r="K95" i="8"/>
  <c r="L95" i="8"/>
  <c r="K94" i="8"/>
  <c r="L94" i="8"/>
  <c r="K93" i="8"/>
  <c r="L93" i="8"/>
  <c r="K92" i="8"/>
  <c r="L92" i="8"/>
  <c r="K91" i="8"/>
  <c r="L91" i="8"/>
  <c r="K90" i="8"/>
  <c r="L90" i="8"/>
  <c r="K89" i="8"/>
  <c r="L89" i="8"/>
  <c r="K88" i="8"/>
  <c r="L88" i="8"/>
  <c r="K87" i="8"/>
  <c r="L87" i="8"/>
  <c r="K86" i="8"/>
  <c r="L86" i="8"/>
  <c r="K85" i="8"/>
  <c r="L85" i="8"/>
  <c r="K84" i="8"/>
  <c r="L84" i="8"/>
  <c r="K83" i="8"/>
  <c r="L83" i="8"/>
  <c r="K82" i="8"/>
  <c r="L82" i="8"/>
  <c r="K81" i="8"/>
  <c r="L81" i="8"/>
  <c r="K80" i="8"/>
  <c r="L80" i="8"/>
  <c r="K79" i="8"/>
  <c r="L79" i="8"/>
  <c r="K78" i="8"/>
  <c r="L78" i="8"/>
  <c r="K77" i="8"/>
  <c r="L77" i="8"/>
  <c r="K76" i="8"/>
  <c r="L76" i="8"/>
  <c r="K75" i="8"/>
  <c r="L75" i="8"/>
  <c r="K74" i="8"/>
  <c r="L74" i="8"/>
  <c r="K73" i="8"/>
  <c r="L73" i="8"/>
  <c r="K72" i="8"/>
  <c r="L72" i="8"/>
  <c r="K71" i="8"/>
  <c r="L71" i="8"/>
  <c r="K70" i="8"/>
  <c r="L70" i="8"/>
  <c r="K69" i="8"/>
  <c r="L69" i="8"/>
  <c r="K68" i="8"/>
  <c r="L68" i="8"/>
  <c r="K67" i="8"/>
  <c r="L67" i="8"/>
  <c r="K66" i="8"/>
  <c r="L66" i="8"/>
  <c r="K65" i="8"/>
  <c r="L65" i="8"/>
  <c r="K64" i="8"/>
  <c r="L64" i="8"/>
  <c r="K63" i="8"/>
  <c r="L63" i="8"/>
  <c r="K62" i="8"/>
  <c r="L62" i="8"/>
  <c r="K61" i="8"/>
  <c r="L61" i="8"/>
  <c r="K60" i="8"/>
  <c r="L60" i="8"/>
  <c r="K59" i="8"/>
  <c r="L59" i="8"/>
  <c r="K58" i="8"/>
  <c r="L58" i="8"/>
  <c r="K57" i="8"/>
  <c r="L57" i="8"/>
  <c r="K56" i="8"/>
  <c r="L56" i="8"/>
  <c r="K55" i="8"/>
  <c r="L55" i="8"/>
  <c r="K54" i="8"/>
  <c r="L54" i="8"/>
  <c r="K53" i="8"/>
  <c r="L53" i="8"/>
  <c r="K52" i="8"/>
  <c r="L52" i="8"/>
  <c r="K51" i="8"/>
  <c r="L51" i="8"/>
  <c r="K50" i="8"/>
  <c r="L50" i="8"/>
  <c r="K49" i="8"/>
  <c r="L49" i="8"/>
  <c r="K48" i="8"/>
  <c r="L48" i="8"/>
  <c r="K47" i="8"/>
  <c r="L47" i="8"/>
  <c r="K46" i="8"/>
  <c r="L46" i="8"/>
  <c r="K45" i="8"/>
  <c r="L45" i="8"/>
  <c r="K44" i="8"/>
  <c r="L44" i="8"/>
  <c r="K43" i="8"/>
  <c r="L43" i="8"/>
  <c r="K42" i="8"/>
  <c r="L42" i="8"/>
  <c r="K41" i="8"/>
  <c r="L41" i="8"/>
  <c r="K40" i="8"/>
  <c r="L40" i="8"/>
  <c r="K39" i="8"/>
  <c r="L39" i="8"/>
  <c r="K38" i="8"/>
  <c r="L38" i="8"/>
  <c r="K37" i="8"/>
  <c r="L37" i="8"/>
  <c r="K36" i="8"/>
  <c r="L36" i="8"/>
  <c r="K35" i="8"/>
  <c r="L35" i="8"/>
  <c r="K34" i="8"/>
  <c r="L34" i="8"/>
  <c r="K33" i="8"/>
  <c r="L33" i="8"/>
  <c r="K32" i="8"/>
  <c r="L32" i="8"/>
  <c r="K31" i="8"/>
  <c r="L31" i="8"/>
  <c r="K30" i="8"/>
  <c r="L30" i="8"/>
  <c r="K29" i="8"/>
  <c r="L29" i="8"/>
  <c r="K28" i="8"/>
  <c r="L28" i="8"/>
  <c r="K27" i="8"/>
  <c r="L27" i="8"/>
  <c r="K26" i="8"/>
  <c r="L26" i="8"/>
  <c r="K25" i="8"/>
  <c r="L25" i="8"/>
  <c r="K24" i="8"/>
  <c r="L24" i="8"/>
  <c r="K23" i="8"/>
  <c r="L23" i="8"/>
  <c r="K22" i="8"/>
  <c r="L22" i="8"/>
  <c r="K21" i="8"/>
  <c r="L21" i="8"/>
  <c r="K20" i="8"/>
  <c r="L20" i="8"/>
  <c r="K19" i="8"/>
  <c r="L19" i="8"/>
  <c r="K18" i="8"/>
  <c r="L18" i="8"/>
  <c r="K17" i="8"/>
  <c r="L17" i="8"/>
  <c r="J17" i="8"/>
  <c r="B10" i="9"/>
  <c r="R250" i="9"/>
  <c r="B12" i="9"/>
  <c r="I250" i="9"/>
  <c r="J250" i="9"/>
  <c r="S250" i="9"/>
  <c r="U250" i="9"/>
  <c r="T250" i="9"/>
  <c r="K250" i="9"/>
  <c r="N250" i="9"/>
  <c r="P250" i="9"/>
  <c r="Q250" i="9"/>
  <c r="H250" i="9"/>
  <c r="G250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42" i="9"/>
  <c r="C243" i="9"/>
  <c r="C244" i="9"/>
  <c r="C245" i="9"/>
  <c r="C246" i="9"/>
  <c r="C247" i="9"/>
  <c r="C248" i="9"/>
  <c r="C249" i="9"/>
  <c r="C250" i="9"/>
  <c r="B218" i="9"/>
  <c r="B219" i="9"/>
  <c r="B220" i="9"/>
  <c r="B221" i="9"/>
  <c r="B222" i="9"/>
  <c r="B223" i="9"/>
  <c r="B224" i="9"/>
  <c r="B225" i="9"/>
  <c r="B226" i="9"/>
  <c r="B227" i="9"/>
  <c r="B228" i="9"/>
  <c r="B230" i="9"/>
  <c r="B231" i="9"/>
  <c r="B232" i="9"/>
  <c r="B233" i="9"/>
  <c r="B234" i="9"/>
  <c r="B235" i="9"/>
  <c r="B236" i="9"/>
  <c r="B237" i="9"/>
  <c r="B238" i="9"/>
  <c r="B242" i="9"/>
  <c r="B243" i="9"/>
  <c r="B244" i="9"/>
  <c r="B245" i="9"/>
  <c r="B246" i="9"/>
  <c r="B247" i="9"/>
  <c r="B248" i="9"/>
  <c r="B250" i="9"/>
  <c r="R249" i="9"/>
  <c r="I249" i="9"/>
  <c r="J249" i="9"/>
  <c r="S249" i="9"/>
  <c r="U249" i="9"/>
  <c r="T249" i="9"/>
  <c r="K249" i="9"/>
  <c r="N249" i="9"/>
  <c r="P249" i="9"/>
  <c r="Q249" i="9"/>
  <c r="B249" i="9"/>
  <c r="R248" i="9"/>
  <c r="I248" i="9"/>
  <c r="J248" i="9"/>
  <c r="S248" i="9"/>
  <c r="U248" i="9"/>
  <c r="T248" i="9"/>
  <c r="K248" i="9"/>
  <c r="N248" i="9"/>
  <c r="P248" i="9"/>
  <c r="Q248" i="9"/>
  <c r="G248" i="9"/>
  <c r="R247" i="9"/>
  <c r="I247" i="9"/>
  <c r="J247" i="9"/>
  <c r="S247" i="9"/>
  <c r="U247" i="9"/>
  <c r="T247" i="9"/>
  <c r="K247" i="9"/>
  <c r="N247" i="9"/>
  <c r="P247" i="9"/>
  <c r="Q247" i="9"/>
  <c r="R246" i="9"/>
  <c r="I246" i="9"/>
  <c r="J246" i="9"/>
  <c r="S246" i="9"/>
  <c r="U246" i="9"/>
  <c r="T246" i="9"/>
  <c r="K246" i="9"/>
  <c r="N246" i="9"/>
  <c r="P246" i="9"/>
  <c r="Q246" i="9"/>
  <c r="R245" i="9"/>
  <c r="I245" i="9"/>
  <c r="J245" i="9"/>
  <c r="S245" i="9"/>
  <c r="U245" i="9"/>
  <c r="T245" i="9"/>
  <c r="K245" i="9"/>
  <c r="N245" i="9"/>
  <c r="P245" i="9"/>
  <c r="Q245" i="9"/>
  <c r="R244" i="9"/>
  <c r="I244" i="9"/>
  <c r="J244" i="9"/>
  <c r="S244" i="9"/>
  <c r="U244" i="9"/>
  <c r="T244" i="9"/>
  <c r="K244" i="9"/>
  <c r="N244" i="9"/>
  <c r="P244" i="9"/>
  <c r="Q244" i="9"/>
  <c r="G244" i="9"/>
  <c r="R243" i="9"/>
  <c r="I243" i="9"/>
  <c r="J243" i="9"/>
  <c r="S243" i="9"/>
  <c r="U243" i="9"/>
  <c r="T243" i="9"/>
  <c r="K243" i="9"/>
  <c r="N243" i="9"/>
  <c r="P243" i="9"/>
  <c r="Q243" i="9"/>
  <c r="R242" i="9"/>
  <c r="I242" i="9"/>
  <c r="J242" i="9"/>
  <c r="S242" i="9"/>
  <c r="U242" i="9"/>
  <c r="T242" i="9"/>
  <c r="K242" i="9"/>
  <c r="N242" i="9"/>
  <c r="P242" i="9"/>
  <c r="Q242" i="9"/>
  <c r="R241" i="9"/>
  <c r="I241" i="9"/>
  <c r="J241" i="9"/>
  <c r="S241" i="9"/>
  <c r="U241" i="9"/>
  <c r="T241" i="9"/>
  <c r="K241" i="9"/>
  <c r="N241" i="9"/>
  <c r="P241" i="9"/>
  <c r="Q241" i="9"/>
  <c r="C241" i="9"/>
  <c r="B241" i="9"/>
  <c r="R240" i="9"/>
  <c r="I240" i="9"/>
  <c r="J240" i="9"/>
  <c r="S240" i="9"/>
  <c r="U240" i="9"/>
  <c r="T240" i="9"/>
  <c r="K240" i="9"/>
  <c r="N240" i="9"/>
  <c r="P240" i="9"/>
  <c r="Q240" i="9"/>
  <c r="C240" i="9"/>
  <c r="B240" i="9"/>
  <c r="R239" i="9"/>
  <c r="I239" i="9"/>
  <c r="J239" i="9"/>
  <c r="S239" i="9"/>
  <c r="U239" i="9"/>
  <c r="T239" i="9"/>
  <c r="K239" i="9"/>
  <c r="N239" i="9"/>
  <c r="P239" i="9"/>
  <c r="Q239" i="9"/>
  <c r="C239" i="9"/>
  <c r="B239" i="9"/>
  <c r="R238" i="9"/>
  <c r="I238" i="9"/>
  <c r="J238" i="9"/>
  <c r="S238" i="9"/>
  <c r="U238" i="9"/>
  <c r="T238" i="9"/>
  <c r="K238" i="9"/>
  <c r="N238" i="9"/>
  <c r="P238" i="9"/>
  <c r="Q238" i="9"/>
  <c r="R237" i="9"/>
  <c r="I237" i="9"/>
  <c r="J237" i="9"/>
  <c r="S237" i="9"/>
  <c r="U237" i="9"/>
  <c r="T237" i="9"/>
  <c r="K237" i="9"/>
  <c r="N237" i="9"/>
  <c r="P237" i="9"/>
  <c r="Q237" i="9"/>
  <c r="R236" i="9"/>
  <c r="I236" i="9"/>
  <c r="J236" i="9"/>
  <c r="S236" i="9"/>
  <c r="U236" i="9"/>
  <c r="T236" i="9"/>
  <c r="K236" i="9"/>
  <c r="N236" i="9"/>
  <c r="P236" i="9"/>
  <c r="Q236" i="9"/>
  <c r="R235" i="9"/>
  <c r="I235" i="9"/>
  <c r="J235" i="9"/>
  <c r="S235" i="9"/>
  <c r="U235" i="9"/>
  <c r="T235" i="9"/>
  <c r="K235" i="9"/>
  <c r="N235" i="9"/>
  <c r="P235" i="9"/>
  <c r="Q235" i="9"/>
  <c r="R234" i="9"/>
  <c r="I234" i="9"/>
  <c r="J234" i="9"/>
  <c r="S234" i="9"/>
  <c r="U234" i="9"/>
  <c r="T234" i="9"/>
  <c r="K234" i="9"/>
  <c r="N234" i="9"/>
  <c r="P234" i="9"/>
  <c r="Q234" i="9"/>
  <c r="R233" i="9"/>
  <c r="I233" i="9"/>
  <c r="J233" i="9"/>
  <c r="S233" i="9"/>
  <c r="U233" i="9"/>
  <c r="T233" i="9"/>
  <c r="K233" i="9"/>
  <c r="N233" i="9"/>
  <c r="P233" i="9"/>
  <c r="Q233" i="9"/>
  <c r="R232" i="9"/>
  <c r="I232" i="9"/>
  <c r="J232" i="9"/>
  <c r="S232" i="9"/>
  <c r="U232" i="9"/>
  <c r="T232" i="9"/>
  <c r="K232" i="9"/>
  <c r="N232" i="9"/>
  <c r="P232" i="9"/>
  <c r="Q232" i="9"/>
  <c r="R231" i="9"/>
  <c r="I231" i="9"/>
  <c r="J231" i="9"/>
  <c r="S231" i="9"/>
  <c r="U231" i="9"/>
  <c r="T231" i="9"/>
  <c r="K231" i="9"/>
  <c r="N231" i="9"/>
  <c r="P231" i="9"/>
  <c r="Q231" i="9"/>
  <c r="G231" i="9"/>
  <c r="R230" i="9"/>
  <c r="I230" i="9"/>
  <c r="J230" i="9"/>
  <c r="S230" i="9"/>
  <c r="U230" i="9"/>
  <c r="T230" i="9"/>
  <c r="K230" i="9"/>
  <c r="N230" i="9"/>
  <c r="P230" i="9"/>
  <c r="Q230" i="9"/>
  <c r="R229" i="9"/>
  <c r="I229" i="9"/>
  <c r="J229" i="9"/>
  <c r="S229" i="9"/>
  <c r="U229" i="9"/>
  <c r="T229" i="9"/>
  <c r="K229" i="9"/>
  <c r="N229" i="9"/>
  <c r="P229" i="9"/>
  <c r="Q229" i="9"/>
  <c r="B229" i="9"/>
  <c r="R228" i="9"/>
  <c r="I228" i="9"/>
  <c r="J228" i="9"/>
  <c r="S228" i="9"/>
  <c r="U228" i="9"/>
  <c r="T228" i="9"/>
  <c r="K228" i="9"/>
  <c r="N228" i="9"/>
  <c r="P228" i="9"/>
  <c r="Q228" i="9"/>
  <c r="R227" i="9"/>
  <c r="I227" i="9"/>
  <c r="J227" i="9"/>
  <c r="S227" i="9"/>
  <c r="U227" i="9"/>
  <c r="T227" i="9"/>
  <c r="K227" i="9"/>
  <c r="N227" i="9"/>
  <c r="P227" i="9"/>
  <c r="Q227" i="9"/>
  <c r="R226" i="9"/>
  <c r="I226" i="9"/>
  <c r="J226" i="9"/>
  <c r="S226" i="9"/>
  <c r="U226" i="9"/>
  <c r="T226" i="9"/>
  <c r="K226" i="9"/>
  <c r="N226" i="9"/>
  <c r="P226" i="9"/>
  <c r="Q226" i="9"/>
  <c r="R225" i="9"/>
  <c r="I225" i="9"/>
  <c r="J225" i="9"/>
  <c r="S225" i="9"/>
  <c r="U225" i="9"/>
  <c r="T225" i="9"/>
  <c r="K225" i="9"/>
  <c r="N225" i="9"/>
  <c r="P225" i="9"/>
  <c r="Q225" i="9"/>
  <c r="R224" i="9"/>
  <c r="I224" i="9"/>
  <c r="J224" i="9"/>
  <c r="S224" i="9"/>
  <c r="U224" i="9"/>
  <c r="T224" i="9"/>
  <c r="K224" i="9"/>
  <c r="N224" i="9"/>
  <c r="P224" i="9"/>
  <c r="Q224" i="9"/>
  <c r="R223" i="9"/>
  <c r="I223" i="9"/>
  <c r="J223" i="9"/>
  <c r="S223" i="9"/>
  <c r="U223" i="9"/>
  <c r="T223" i="9"/>
  <c r="K223" i="9"/>
  <c r="N223" i="9"/>
  <c r="P223" i="9"/>
  <c r="Q223" i="9"/>
  <c r="G223" i="9"/>
  <c r="R222" i="9"/>
  <c r="I222" i="9"/>
  <c r="J222" i="9"/>
  <c r="S222" i="9"/>
  <c r="U222" i="9"/>
  <c r="T222" i="9"/>
  <c r="K222" i="9"/>
  <c r="N222" i="9"/>
  <c r="P222" i="9"/>
  <c r="Q222" i="9"/>
  <c r="R221" i="9"/>
  <c r="I221" i="9"/>
  <c r="J221" i="9"/>
  <c r="S221" i="9"/>
  <c r="U221" i="9"/>
  <c r="T221" i="9"/>
  <c r="K221" i="9"/>
  <c r="N221" i="9"/>
  <c r="P221" i="9"/>
  <c r="Q221" i="9"/>
  <c r="R220" i="9"/>
  <c r="I220" i="9"/>
  <c r="J220" i="9"/>
  <c r="S220" i="9"/>
  <c r="U220" i="9"/>
  <c r="T220" i="9"/>
  <c r="K220" i="9"/>
  <c r="N220" i="9"/>
  <c r="P220" i="9"/>
  <c r="Q220" i="9"/>
  <c r="R219" i="9"/>
  <c r="I219" i="9"/>
  <c r="J219" i="9"/>
  <c r="S219" i="9"/>
  <c r="U219" i="9"/>
  <c r="T219" i="9"/>
  <c r="K219" i="9"/>
  <c r="N219" i="9"/>
  <c r="P219" i="9"/>
  <c r="Q219" i="9"/>
  <c r="R218" i="9"/>
  <c r="I218" i="9"/>
  <c r="J218" i="9"/>
  <c r="S218" i="9"/>
  <c r="U218" i="9"/>
  <c r="T218" i="9"/>
  <c r="K218" i="9"/>
  <c r="N218" i="9"/>
  <c r="P218" i="9"/>
  <c r="Q218" i="9"/>
  <c r="R217" i="9"/>
  <c r="I217" i="9"/>
  <c r="J217" i="9"/>
  <c r="S217" i="9"/>
  <c r="U217" i="9"/>
  <c r="T217" i="9"/>
  <c r="K217" i="9"/>
  <c r="N217" i="9"/>
  <c r="P217" i="9"/>
  <c r="Q217" i="9"/>
  <c r="R216" i="9"/>
  <c r="I216" i="9"/>
  <c r="J216" i="9"/>
  <c r="S216" i="9"/>
  <c r="U216" i="9"/>
  <c r="T216" i="9"/>
  <c r="K216" i="9"/>
  <c r="N216" i="9"/>
  <c r="P216" i="9"/>
  <c r="Q216" i="9"/>
  <c r="H216" i="9"/>
  <c r="G216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8" i="9"/>
  <c r="C209" i="9"/>
  <c r="C210" i="9"/>
  <c r="C211" i="9"/>
  <c r="C212" i="9"/>
  <c r="C213" i="9"/>
  <c r="C214" i="9"/>
  <c r="C215" i="9"/>
  <c r="C216" i="9"/>
  <c r="B179" i="9"/>
  <c r="B180" i="9"/>
  <c r="B181" i="9"/>
  <c r="B182" i="9"/>
  <c r="B183" i="9"/>
  <c r="B188" i="9"/>
  <c r="B189" i="9"/>
  <c r="B191" i="9"/>
  <c r="B192" i="9"/>
  <c r="B193" i="9"/>
  <c r="B194" i="9"/>
  <c r="B195" i="9"/>
  <c r="B196" i="9"/>
  <c r="B198" i="9"/>
  <c r="B199" i="9"/>
  <c r="B200" i="9"/>
  <c r="B201" i="9"/>
  <c r="B202" i="9"/>
  <c r="B203" i="9"/>
  <c r="B204" i="9"/>
  <c r="B205" i="9"/>
  <c r="B208" i="9"/>
  <c r="B209" i="9"/>
  <c r="B210" i="9"/>
  <c r="B211" i="9"/>
  <c r="B212" i="9"/>
  <c r="B213" i="9"/>
  <c r="B214" i="9"/>
  <c r="B216" i="9"/>
  <c r="R215" i="9"/>
  <c r="I215" i="9"/>
  <c r="J215" i="9"/>
  <c r="S215" i="9"/>
  <c r="U215" i="9"/>
  <c r="T215" i="9"/>
  <c r="K215" i="9"/>
  <c r="N215" i="9"/>
  <c r="P215" i="9"/>
  <c r="Q215" i="9"/>
  <c r="B215" i="9"/>
  <c r="R214" i="9"/>
  <c r="I214" i="9"/>
  <c r="J214" i="9"/>
  <c r="S214" i="9"/>
  <c r="U214" i="9"/>
  <c r="T214" i="9"/>
  <c r="K214" i="9"/>
  <c r="N214" i="9"/>
  <c r="P214" i="9"/>
  <c r="Q214" i="9"/>
  <c r="G214" i="9"/>
  <c r="R213" i="9"/>
  <c r="I213" i="9"/>
  <c r="J213" i="9"/>
  <c r="S213" i="9"/>
  <c r="U213" i="9"/>
  <c r="T213" i="9"/>
  <c r="K213" i="9"/>
  <c r="N213" i="9"/>
  <c r="P213" i="9"/>
  <c r="Q213" i="9"/>
  <c r="R212" i="9"/>
  <c r="I212" i="9"/>
  <c r="J212" i="9"/>
  <c r="S212" i="9"/>
  <c r="U212" i="9"/>
  <c r="T212" i="9"/>
  <c r="K212" i="9"/>
  <c r="N212" i="9"/>
  <c r="P212" i="9"/>
  <c r="Q212" i="9"/>
  <c r="R211" i="9"/>
  <c r="I211" i="9"/>
  <c r="J211" i="9"/>
  <c r="S211" i="9"/>
  <c r="U211" i="9"/>
  <c r="T211" i="9"/>
  <c r="K211" i="9"/>
  <c r="N211" i="9"/>
  <c r="P211" i="9"/>
  <c r="Q211" i="9"/>
  <c r="R210" i="9"/>
  <c r="I210" i="9"/>
  <c r="J210" i="9"/>
  <c r="S210" i="9"/>
  <c r="U210" i="9"/>
  <c r="T210" i="9"/>
  <c r="K210" i="9"/>
  <c r="N210" i="9"/>
  <c r="P210" i="9"/>
  <c r="Q210" i="9"/>
  <c r="G210" i="9"/>
  <c r="R209" i="9"/>
  <c r="I209" i="9"/>
  <c r="J209" i="9"/>
  <c r="S209" i="9"/>
  <c r="U209" i="9"/>
  <c r="T209" i="9"/>
  <c r="K209" i="9"/>
  <c r="N209" i="9"/>
  <c r="P209" i="9"/>
  <c r="Q209" i="9"/>
  <c r="R208" i="9"/>
  <c r="I208" i="9"/>
  <c r="J208" i="9"/>
  <c r="S208" i="9"/>
  <c r="U208" i="9"/>
  <c r="T208" i="9"/>
  <c r="K208" i="9"/>
  <c r="N208" i="9"/>
  <c r="P208" i="9"/>
  <c r="Q208" i="9"/>
  <c r="R207" i="9"/>
  <c r="I207" i="9"/>
  <c r="J207" i="9"/>
  <c r="S207" i="9"/>
  <c r="U207" i="9"/>
  <c r="T207" i="9"/>
  <c r="K207" i="9"/>
  <c r="N207" i="9"/>
  <c r="P207" i="9"/>
  <c r="Q207" i="9"/>
  <c r="C207" i="9"/>
  <c r="B207" i="9"/>
  <c r="R206" i="9"/>
  <c r="I206" i="9"/>
  <c r="J206" i="9"/>
  <c r="S206" i="9"/>
  <c r="U206" i="9"/>
  <c r="T206" i="9"/>
  <c r="K206" i="9"/>
  <c r="N206" i="9"/>
  <c r="P206" i="9"/>
  <c r="Q206" i="9"/>
  <c r="C206" i="9"/>
  <c r="B206" i="9"/>
  <c r="R205" i="9"/>
  <c r="I205" i="9"/>
  <c r="J205" i="9"/>
  <c r="S205" i="9"/>
  <c r="U205" i="9"/>
  <c r="T205" i="9"/>
  <c r="K205" i="9"/>
  <c r="N205" i="9"/>
  <c r="P205" i="9"/>
  <c r="Q205" i="9"/>
  <c r="R204" i="9"/>
  <c r="I204" i="9"/>
  <c r="J204" i="9"/>
  <c r="S204" i="9"/>
  <c r="U204" i="9"/>
  <c r="T204" i="9"/>
  <c r="K204" i="9"/>
  <c r="N204" i="9"/>
  <c r="P204" i="9"/>
  <c r="Q204" i="9"/>
  <c r="R203" i="9"/>
  <c r="I203" i="9"/>
  <c r="J203" i="9"/>
  <c r="S203" i="9"/>
  <c r="U203" i="9"/>
  <c r="T203" i="9"/>
  <c r="K203" i="9"/>
  <c r="N203" i="9"/>
  <c r="P203" i="9"/>
  <c r="Q203" i="9"/>
  <c r="R202" i="9"/>
  <c r="I202" i="9"/>
  <c r="J202" i="9"/>
  <c r="S202" i="9"/>
  <c r="U202" i="9"/>
  <c r="T202" i="9"/>
  <c r="K202" i="9"/>
  <c r="N202" i="9"/>
  <c r="P202" i="9"/>
  <c r="Q202" i="9"/>
  <c r="R201" i="9"/>
  <c r="I201" i="9"/>
  <c r="J201" i="9"/>
  <c r="S201" i="9"/>
  <c r="U201" i="9"/>
  <c r="T201" i="9"/>
  <c r="K201" i="9"/>
  <c r="N201" i="9"/>
  <c r="P201" i="9"/>
  <c r="Q201" i="9"/>
  <c r="R200" i="9"/>
  <c r="I200" i="9"/>
  <c r="J200" i="9"/>
  <c r="S200" i="9"/>
  <c r="U200" i="9"/>
  <c r="T200" i="9"/>
  <c r="K200" i="9"/>
  <c r="N200" i="9"/>
  <c r="P200" i="9"/>
  <c r="Q200" i="9"/>
  <c r="R199" i="9"/>
  <c r="I199" i="9"/>
  <c r="J199" i="9"/>
  <c r="S199" i="9"/>
  <c r="U199" i="9"/>
  <c r="T199" i="9"/>
  <c r="K199" i="9"/>
  <c r="N199" i="9"/>
  <c r="P199" i="9"/>
  <c r="Q199" i="9"/>
  <c r="G199" i="9"/>
  <c r="R198" i="9"/>
  <c r="I198" i="9"/>
  <c r="J198" i="9"/>
  <c r="S198" i="9"/>
  <c r="U198" i="9"/>
  <c r="T198" i="9"/>
  <c r="K198" i="9"/>
  <c r="N198" i="9"/>
  <c r="P198" i="9"/>
  <c r="Q198" i="9"/>
  <c r="R197" i="9"/>
  <c r="I197" i="9"/>
  <c r="J197" i="9"/>
  <c r="S197" i="9"/>
  <c r="U197" i="9"/>
  <c r="T197" i="9"/>
  <c r="K197" i="9"/>
  <c r="N197" i="9"/>
  <c r="P197" i="9"/>
  <c r="Q197" i="9"/>
  <c r="B197" i="9"/>
  <c r="R196" i="9"/>
  <c r="I196" i="9"/>
  <c r="J196" i="9"/>
  <c r="S196" i="9"/>
  <c r="U196" i="9"/>
  <c r="T196" i="9"/>
  <c r="K196" i="9"/>
  <c r="N196" i="9"/>
  <c r="P196" i="9"/>
  <c r="Q196" i="9"/>
  <c r="R195" i="9"/>
  <c r="I195" i="9"/>
  <c r="J195" i="9"/>
  <c r="S195" i="9"/>
  <c r="U195" i="9"/>
  <c r="T195" i="9"/>
  <c r="K195" i="9"/>
  <c r="N195" i="9"/>
  <c r="P195" i="9"/>
  <c r="Q195" i="9"/>
  <c r="R194" i="9"/>
  <c r="I194" i="9"/>
  <c r="J194" i="9"/>
  <c r="S194" i="9"/>
  <c r="U194" i="9"/>
  <c r="T194" i="9"/>
  <c r="K194" i="9"/>
  <c r="N194" i="9"/>
  <c r="P194" i="9"/>
  <c r="Q194" i="9"/>
  <c r="R193" i="9"/>
  <c r="I193" i="9"/>
  <c r="J193" i="9"/>
  <c r="S193" i="9"/>
  <c r="U193" i="9"/>
  <c r="T193" i="9"/>
  <c r="K193" i="9"/>
  <c r="N193" i="9"/>
  <c r="P193" i="9"/>
  <c r="Q193" i="9"/>
  <c r="R192" i="9"/>
  <c r="I192" i="9"/>
  <c r="J192" i="9"/>
  <c r="S192" i="9"/>
  <c r="U192" i="9"/>
  <c r="T192" i="9"/>
  <c r="K192" i="9"/>
  <c r="N192" i="9"/>
  <c r="P192" i="9"/>
  <c r="Q192" i="9"/>
  <c r="R191" i="9"/>
  <c r="I191" i="9"/>
  <c r="J191" i="9"/>
  <c r="S191" i="9"/>
  <c r="U191" i="9"/>
  <c r="T191" i="9"/>
  <c r="K191" i="9"/>
  <c r="N191" i="9"/>
  <c r="P191" i="9"/>
  <c r="Q191" i="9"/>
  <c r="G191" i="9"/>
  <c r="R190" i="9"/>
  <c r="I190" i="9"/>
  <c r="J190" i="9"/>
  <c r="S190" i="9"/>
  <c r="U190" i="9"/>
  <c r="T190" i="9"/>
  <c r="K190" i="9"/>
  <c r="N190" i="9"/>
  <c r="P190" i="9"/>
  <c r="Q190" i="9"/>
  <c r="B190" i="9"/>
  <c r="R189" i="9"/>
  <c r="I189" i="9"/>
  <c r="J189" i="9"/>
  <c r="S189" i="9"/>
  <c r="U189" i="9"/>
  <c r="T189" i="9"/>
  <c r="K189" i="9"/>
  <c r="N189" i="9"/>
  <c r="P189" i="9"/>
  <c r="Q189" i="9"/>
  <c r="R188" i="9"/>
  <c r="I188" i="9"/>
  <c r="J188" i="9"/>
  <c r="S188" i="9"/>
  <c r="U188" i="9"/>
  <c r="T188" i="9"/>
  <c r="K188" i="9"/>
  <c r="N188" i="9"/>
  <c r="P188" i="9"/>
  <c r="Q188" i="9"/>
  <c r="R187" i="9"/>
  <c r="I187" i="9"/>
  <c r="J187" i="9"/>
  <c r="S187" i="9"/>
  <c r="U187" i="9"/>
  <c r="T187" i="9"/>
  <c r="K187" i="9"/>
  <c r="N187" i="9"/>
  <c r="P187" i="9"/>
  <c r="Q187" i="9"/>
  <c r="B187" i="9"/>
  <c r="R186" i="9"/>
  <c r="I186" i="9"/>
  <c r="J186" i="9"/>
  <c r="S186" i="9"/>
  <c r="U186" i="9"/>
  <c r="T186" i="9"/>
  <c r="K186" i="9"/>
  <c r="N186" i="9"/>
  <c r="P186" i="9"/>
  <c r="Q186" i="9"/>
  <c r="B186" i="9"/>
  <c r="R185" i="9"/>
  <c r="I185" i="9"/>
  <c r="J185" i="9"/>
  <c r="S185" i="9"/>
  <c r="U185" i="9"/>
  <c r="T185" i="9"/>
  <c r="K185" i="9"/>
  <c r="N185" i="9"/>
  <c r="P185" i="9"/>
  <c r="Q185" i="9"/>
  <c r="B185" i="9"/>
  <c r="R184" i="9"/>
  <c r="I184" i="9"/>
  <c r="J184" i="9"/>
  <c r="S184" i="9"/>
  <c r="U184" i="9"/>
  <c r="T184" i="9"/>
  <c r="K184" i="9"/>
  <c r="N184" i="9"/>
  <c r="P184" i="9"/>
  <c r="Q184" i="9"/>
  <c r="B184" i="9"/>
  <c r="R183" i="9"/>
  <c r="I183" i="9"/>
  <c r="J183" i="9"/>
  <c r="S183" i="9"/>
  <c r="U183" i="9"/>
  <c r="T183" i="9"/>
  <c r="K183" i="9"/>
  <c r="N183" i="9"/>
  <c r="P183" i="9"/>
  <c r="Q183" i="9"/>
  <c r="R182" i="9"/>
  <c r="I182" i="9"/>
  <c r="J182" i="9"/>
  <c r="S182" i="9"/>
  <c r="U182" i="9"/>
  <c r="T182" i="9"/>
  <c r="K182" i="9"/>
  <c r="N182" i="9"/>
  <c r="P182" i="9"/>
  <c r="Q182" i="9"/>
  <c r="R181" i="9"/>
  <c r="I181" i="9"/>
  <c r="J181" i="9"/>
  <c r="S181" i="9"/>
  <c r="U181" i="9"/>
  <c r="T181" i="9"/>
  <c r="K181" i="9"/>
  <c r="N181" i="9"/>
  <c r="P181" i="9"/>
  <c r="Q181" i="9"/>
  <c r="R180" i="9"/>
  <c r="I180" i="9"/>
  <c r="J180" i="9"/>
  <c r="S180" i="9"/>
  <c r="U180" i="9"/>
  <c r="T180" i="9"/>
  <c r="K180" i="9"/>
  <c r="N180" i="9"/>
  <c r="P180" i="9"/>
  <c r="Q180" i="9"/>
  <c r="R179" i="9"/>
  <c r="I179" i="9"/>
  <c r="J179" i="9"/>
  <c r="S179" i="9"/>
  <c r="U179" i="9"/>
  <c r="T179" i="9"/>
  <c r="K179" i="9"/>
  <c r="N179" i="9"/>
  <c r="P179" i="9"/>
  <c r="Q179" i="9"/>
  <c r="R178" i="9"/>
  <c r="I178" i="9"/>
  <c r="J178" i="9"/>
  <c r="S178" i="9"/>
  <c r="U178" i="9"/>
  <c r="T178" i="9"/>
  <c r="K178" i="9"/>
  <c r="N178" i="9"/>
  <c r="P178" i="9"/>
  <c r="Q178" i="9"/>
  <c r="R177" i="9"/>
  <c r="I177" i="9"/>
  <c r="J177" i="9"/>
  <c r="S177" i="9"/>
  <c r="U177" i="9"/>
  <c r="T177" i="9"/>
  <c r="K177" i="9"/>
  <c r="N177" i="9"/>
  <c r="P177" i="9"/>
  <c r="Q177" i="9"/>
  <c r="H177" i="9"/>
  <c r="G177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9" i="9"/>
  <c r="C170" i="9"/>
  <c r="C171" i="9"/>
  <c r="C172" i="9"/>
  <c r="C173" i="9"/>
  <c r="C174" i="9"/>
  <c r="C175" i="9"/>
  <c r="C176" i="9"/>
  <c r="C177" i="9"/>
  <c r="B140" i="9"/>
  <c r="B141" i="9"/>
  <c r="B142" i="9"/>
  <c r="B143" i="9"/>
  <c r="B144" i="9"/>
  <c r="B149" i="9"/>
  <c r="B150" i="9"/>
  <c r="B152" i="9"/>
  <c r="B153" i="9"/>
  <c r="B154" i="9"/>
  <c r="B155" i="9"/>
  <c r="B156" i="9"/>
  <c r="B157" i="9"/>
  <c r="B159" i="9"/>
  <c r="B160" i="9"/>
  <c r="B161" i="9"/>
  <c r="B162" i="9"/>
  <c r="B163" i="9"/>
  <c r="B164" i="9"/>
  <c r="B165" i="9"/>
  <c r="B166" i="9"/>
  <c r="B169" i="9"/>
  <c r="B170" i="9"/>
  <c r="B171" i="9"/>
  <c r="B172" i="9"/>
  <c r="B173" i="9"/>
  <c r="B174" i="9"/>
  <c r="B175" i="9"/>
  <c r="B177" i="9"/>
  <c r="R176" i="9"/>
  <c r="I176" i="9"/>
  <c r="J176" i="9"/>
  <c r="S176" i="9"/>
  <c r="U176" i="9"/>
  <c r="T176" i="9"/>
  <c r="K176" i="9"/>
  <c r="N176" i="9"/>
  <c r="P176" i="9"/>
  <c r="Q176" i="9"/>
  <c r="B176" i="9"/>
  <c r="R175" i="9"/>
  <c r="I175" i="9"/>
  <c r="J175" i="9"/>
  <c r="S175" i="9"/>
  <c r="U175" i="9"/>
  <c r="T175" i="9"/>
  <c r="K175" i="9"/>
  <c r="N175" i="9"/>
  <c r="P175" i="9"/>
  <c r="Q175" i="9"/>
  <c r="G175" i="9"/>
  <c r="R174" i="9"/>
  <c r="I174" i="9"/>
  <c r="J174" i="9"/>
  <c r="S174" i="9"/>
  <c r="U174" i="9"/>
  <c r="T174" i="9"/>
  <c r="K174" i="9"/>
  <c r="N174" i="9"/>
  <c r="P174" i="9"/>
  <c r="Q174" i="9"/>
  <c r="R173" i="9"/>
  <c r="I173" i="9"/>
  <c r="J173" i="9"/>
  <c r="S173" i="9"/>
  <c r="U173" i="9"/>
  <c r="T173" i="9"/>
  <c r="K173" i="9"/>
  <c r="N173" i="9"/>
  <c r="P173" i="9"/>
  <c r="Q173" i="9"/>
  <c r="R172" i="9"/>
  <c r="I172" i="9"/>
  <c r="J172" i="9"/>
  <c r="S172" i="9"/>
  <c r="U172" i="9"/>
  <c r="T172" i="9"/>
  <c r="K172" i="9"/>
  <c r="N172" i="9"/>
  <c r="P172" i="9"/>
  <c r="Q172" i="9"/>
  <c r="R171" i="9"/>
  <c r="I171" i="9"/>
  <c r="J171" i="9"/>
  <c r="S171" i="9"/>
  <c r="U171" i="9"/>
  <c r="T171" i="9"/>
  <c r="K171" i="9"/>
  <c r="N171" i="9"/>
  <c r="P171" i="9"/>
  <c r="Q171" i="9"/>
  <c r="G171" i="9"/>
  <c r="R170" i="9"/>
  <c r="I170" i="9"/>
  <c r="J170" i="9"/>
  <c r="S170" i="9"/>
  <c r="U170" i="9"/>
  <c r="T170" i="9"/>
  <c r="K170" i="9"/>
  <c r="N170" i="9"/>
  <c r="P170" i="9"/>
  <c r="Q170" i="9"/>
  <c r="R169" i="9"/>
  <c r="I169" i="9"/>
  <c r="J169" i="9"/>
  <c r="S169" i="9"/>
  <c r="U169" i="9"/>
  <c r="T169" i="9"/>
  <c r="K169" i="9"/>
  <c r="N169" i="9"/>
  <c r="P169" i="9"/>
  <c r="Q169" i="9"/>
  <c r="R168" i="9"/>
  <c r="I168" i="9"/>
  <c r="J168" i="9"/>
  <c r="S168" i="9"/>
  <c r="U168" i="9"/>
  <c r="T168" i="9"/>
  <c r="K168" i="9"/>
  <c r="N168" i="9"/>
  <c r="P168" i="9"/>
  <c r="Q168" i="9"/>
  <c r="C168" i="9"/>
  <c r="B168" i="9"/>
  <c r="R167" i="9"/>
  <c r="I167" i="9"/>
  <c r="J167" i="9"/>
  <c r="S167" i="9"/>
  <c r="U167" i="9"/>
  <c r="T167" i="9"/>
  <c r="K167" i="9"/>
  <c r="N167" i="9"/>
  <c r="P167" i="9"/>
  <c r="Q167" i="9"/>
  <c r="C167" i="9"/>
  <c r="B167" i="9"/>
  <c r="R166" i="9"/>
  <c r="I166" i="9"/>
  <c r="J166" i="9"/>
  <c r="S166" i="9"/>
  <c r="U166" i="9"/>
  <c r="T166" i="9"/>
  <c r="K166" i="9"/>
  <c r="N166" i="9"/>
  <c r="P166" i="9"/>
  <c r="Q166" i="9"/>
  <c r="R165" i="9"/>
  <c r="I165" i="9"/>
  <c r="J165" i="9"/>
  <c r="S165" i="9"/>
  <c r="U165" i="9"/>
  <c r="T165" i="9"/>
  <c r="K165" i="9"/>
  <c r="N165" i="9"/>
  <c r="P165" i="9"/>
  <c r="Q165" i="9"/>
  <c r="R164" i="9"/>
  <c r="I164" i="9"/>
  <c r="J164" i="9"/>
  <c r="S164" i="9"/>
  <c r="U164" i="9"/>
  <c r="T164" i="9"/>
  <c r="K164" i="9"/>
  <c r="N164" i="9"/>
  <c r="P164" i="9"/>
  <c r="Q164" i="9"/>
  <c r="R163" i="9"/>
  <c r="I163" i="9"/>
  <c r="J163" i="9"/>
  <c r="S163" i="9"/>
  <c r="U163" i="9"/>
  <c r="T163" i="9"/>
  <c r="K163" i="9"/>
  <c r="N163" i="9"/>
  <c r="P163" i="9"/>
  <c r="Q163" i="9"/>
  <c r="R162" i="9"/>
  <c r="I162" i="9"/>
  <c r="J162" i="9"/>
  <c r="S162" i="9"/>
  <c r="U162" i="9"/>
  <c r="T162" i="9"/>
  <c r="K162" i="9"/>
  <c r="N162" i="9"/>
  <c r="P162" i="9"/>
  <c r="Q162" i="9"/>
  <c r="R161" i="9"/>
  <c r="I161" i="9"/>
  <c r="J161" i="9"/>
  <c r="S161" i="9"/>
  <c r="U161" i="9"/>
  <c r="T161" i="9"/>
  <c r="K161" i="9"/>
  <c r="N161" i="9"/>
  <c r="P161" i="9"/>
  <c r="Q161" i="9"/>
  <c r="R160" i="9"/>
  <c r="I160" i="9"/>
  <c r="J160" i="9"/>
  <c r="S160" i="9"/>
  <c r="U160" i="9"/>
  <c r="T160" i="9"/>
  <c r="K160" i="9"/>
  <c r="N160" i="9"/>
  <c r="P160" i="9"/>
  <c r="Q160" i="9"/>
  <c r="G160" i="9"/>
  <c r="R159" i="9"/>
  <c r="I159" i="9"/>
  <c r="J159" i="9"/>
  <c r="S159" i="9"/>
  <c r="U159" i="9"/>
  <c r="T159" i="9"/>
  <c r="K159" i="9"/>
  <c r="N159" i="9"/>
  <c r="P159" i="9"/>
  <c r="Q159" i="9"/>
  <c r="R158" i="9"/>
  <c r="I158" i="9"/>
  <c r="J158" i="9"/>
  <c r="S158" i="9"/>
  <c r="U158" i="9"/>
  <c r="T158" i="9"/>
  <c r="K158" i="9"/>
  <c r="N158" i="9"/>
  <c r="P158" i="9"/>
  <c r="Q158" i="9"/>
  <c r="B158" i="9"/>
  <c r="R157" i="9"/>
  <c r="I157" i="9"/>
  <c r="J157" i="9"/>
  <c r="S157" i="9"/>
  <c r="U157" i="9"/>
  <c r="T157" i="9"/>
  <c r="K157" i="9"/>
  <c r="N157" i="9"/>
  <c r="P157" i="9"/>
  <c r="Q157" i="9"/>
  <c r="R156" i="9"/>
  <c r="I156" i="9"/>
  <c r="J156" i="9"/>
  <c r="S156" i="9"/>
  <c r="U156" i="9"/>
  <c r="T156" i="9"/>
  <c r="K156" i="9"/>
  <c r="N156" i="9"/>
  <c r="P156" i="9"/>
  <c r="Q156" i="9"/>
  <c r="R155" i="9"/>
  <c r="I155" i="9"/>
  <c r="J155" i="9"/>
  <c r="S155" i="9"/>
  <c r="U155" i="9"/>
  <c r="T155" i="9"/>
  <c r="K155" i="9"/>
  <c r="N155" i="9"/>
  <c r="P155" i="9"/>
  <c r="Q155" i="9"/>
  <c r="R154" i="9"/>
  <c r="I154" i="9"/>
  <c r="J154" i="9"/>
  <c r="S154" i="9"/>
  <c r="U154" i="9"/>
  <c r="T154" i="9"/>
  <c r="K154" i="9"/>
  <c r="N154" i="9"/>
  <c r="P154" i="9"/>
  <c r="Q154" i="9"/>
  <c r="R153" i="9"/>
  <c r="I153" i="9"/>
  <c r="J153" i="9"/>
  <c r="S153" i="9"/>
  <c r="U153" i="9"/>
  <c r="T153" i="9"/>
  <c r="K153" i="9"/>
  <c r="N153" i="9"/>
  <c r="P153" i="9"/>
  <c r="Q153" i="9"/>
  <c r="R152" i="9"/>
  <c r="I152" i="9"/>
  <c r="J152" i="9"/>
  <c r="S152" i="9"/>
  <c r="U152" i="9"/>
  <c r="T152" i="9"/>
  <c r="K152" i="9"/>
  <c r="N152" i="9"/>
  <c r="P152" i="9"/>
  <c r="Q152" i="9"/>
  <c r="G152" i="9"/>
  <c r="R151" i="9"/>
  <c r="I151" i="9"/>
  <c r="J151" i="9"/>
  <c r="S151" i="9"/>
  <c r="U151" i="9"/>
  <c r="T151" i="9"/>
  <c r="K151" i="9"/>
  <c r="N151" i="9"/>
  <c r="P151" i="9"/>
  <c r="Q151" i="9"/>
  <c r="B151" i="9"/>
  <c r="R150" i="9"/>
  <c r="I150" i="9"/>
  <c r="J150" i="9"/>
  <c r="S150" i="9"/>
  <c r="U150" i="9"/>
  <c r="T150" i="9"/>
  <c r="K150" i="9"/>
  <c r="N150" i="9"/>
  <c r="P150" i="9"/>
  <c r="Q150" i="9"/>
  <c r="R149" i="9"/>
  <c r="I149" i="9"/>
  <c r="J149" i="9"/>
  <c r="S149" i="9"/>
  <c r="U149" i="9"/>
  <c r="T149" i="9"/>
  <c r="K149" i="9"/>
  <c r="N149" i="9"/>
  <c r="P149" i="9"/>
  <c r="Q149" i="9"/>
  <c r="R148" i="9"/>
  <c r="I148" i="9"/>
  <c r="J148" i="9"/>
  <c r="S148" i="9"/>
  <c r="U148" i="9"/>
  <c r="T148" i="9"/>
  <c r="K148" i="9"/>
  <c r="N148" i="9"/>
  <c r="P148" i="9"/>
  <c r="Q148" i="9"/>
  <c r="B148" i="9"/>
  <c r="R147" i="9"/>
  <c r="I147" i="9"/>
  <c r="J147" i="9"/>
  <c r="S147" i="9"/>
  <c r="U147" i="9"/>
  <c r="T147" i="9"/>
  <c r="K147" i="9"/>
  <c r="N147" i="9"/>
  <c r="P147" i="9"/>
  <c r="Q147" i="9"/>
  <c r="B147" i="9"/>
  <c r="R146" i="9"/>
  <c r="I146" i="9"/>
  <c r="J146" i="9"/>
  <c r="S146" i="9"/>
  <c r="U146" i="9"/>
  <c r="T146" i="9"/>
  <c r="K146" i="9"/>
  <c r="N146" i="9"/>
  <c r="P146" i="9"/>
  <c r="Q146" i="9"/>
  <c r="B146" i="9"/>
  <c r="R145" i="9"/>
  <c r="I145" i="9"/>
  <c r="J145" i="9"/>
  <c r="S145" i="9"/>
  <c r="U145" i="9"/>
  <c r="T145" i="9"/>
  <c r="K145" i="9"/>
  <c r="N145" i="9"/>
  <c r="P145" i="9"/>
  <c r="Q145" i="9"/>
  <c r="B145" i="9"/>
  <c r="R144" i="9"/>
  <c r="I144" i="9"/>
  <c r="J144" i="9"/>
  <c r="S144" i="9"/>
  <c r="U144" i="9"/>
  <c r="T144" i="9"/>
  <c r="K144" i="9"/>
  <c r="N144" i="9"/>
  <c r="P144" i="9"/>
  <c r="Q144" i="9"/>
  <c r="R143" i="9"/>
  <c r="I143" i="9"/>
  <c r="J143" i="9"/>
  <c r="S143" i="9"/>
  <c r="U143" i="9"/>
  <c r="T143" i="9"/>
  <c r="K143" i="9"/>
  <c r="N143" i="9"/>
  <c r="P143" i="9"/>
  <c r="Q143" i="9"/>
  <c r="R142" i="9"/>
  <c r="I142" i="9"/>
  <c r="J142" i="9"/>
  <c r="S142" i="9"/>
  <c r="U142" i="9"/>
  <c r="T142" i="9"/>
  <c r="K142" i="9"/>
  <c r="N142" i="9"/>
  <c r="P142" i="9"/>
  <c r="Q142" i="9"/>
  <c r="R141" i="9"/>
  <c r="I141" i="9"/>
  <c r="J141" i="9"/>
  <c r="S141" i="9"/>
  <c r="U141" i="9"/>
  <c r="T141" i="9"/>
  <c r="K141" i="9"/>
  <c r="N141" i="9"/>
  <c r="P141" i="9"/>
  <c r="Q141" i="9"/>
  <c r="R140" i="9"/>
  <c r="I140" i="9"/>
  <c r="J140" i="9"/>
  <c r="S140" i="9"/>
  <c r="U140" i="9"/>
  <c r="T140" i="9"/>
  <c r="K140" i="9"/>
  <c r="N140" i="9"/>
  <c r="P140" i="9"/>
  <c r="Q140" i="9"/>
  <c r="R139" i="9"/>
  <c r="I139" i="9"/>
  <c r="J139" i="9"/>
  <c r="S139" i="9"/>
  <c r="U139" i="9"/>
  <c r="T139" i="9"/>
  <c r="K139" i="9"/>
  <c r="N139" i="9"/>
  <c r="P139" i="9"/>
  <c r="Q139" i="9"/>
  <c r="R138" i="9"/>
  <c r="I138" i="9"/>
  <c r="J138" i="9"/>
  <c r="S138" i="9"/>
  <c r="U138" i="9"/>
  <c r="T138" i="9"/>
  <c r="K138" i="9"/>
  <c r="N138" i="9"/>
  <c r="P138" i="9"/>
  <c r="Q138" i="9"/>
  <c r="H138" i="9"/>
  <c r="G138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30" i="9"/>
  <c r="C131" i="9"/>
  <c r="C132" i="9"/>
  <c r="C133" i="9"/>
  <c r="C134" i="9"/>
  <c r="C135" i="9"/>
  <c r="C136" i="9"/>
  <c r="C137" i="9"/>
  <c r="C138" i="9"/>
  <c r="B100" i="9"/>
  <c r="B101" i="9"/>
  <c r="B102" i="9"/>
  <c r="B103" i="9"/>
  <c r="B104" i="9"/>
  <c r="B109" i="9"/>
  <c r="B110" i="9"/>
  <c r="B112" i="9"/>
  <c r="B113" i="9"/>
  <c r="B114" i="9"/>
  <c r="B115" i="9"/>
  <c r="B116" i="9"/>
  <c r="B117" i="9"/>
  <c r="B119" i="9"/>
  <c r="B120" i="9"/>
  <c r="B121" i="9"/>
  <c r="B122" i="9"/>
  <c r="B123" i="9"/>
  <c r="B124" i="9"/>
  <c r="B125" i="9"/>
  <c r="B126" i="9"/>
  <c r="B127" i="9"/>
  <c r="B130" i="9"/>
  <c r="B131" i="9"/>
  <c r="B132" i="9"/>
  <c r="B133" i="9"/>
  <c r="B134" i="9"/>
  <c r="B135" i="9"/>
  <c r="B136" i="9"/>
  <c r="B138" i="9"/>
  <c r="R137" i="9"/>
  <c r="I137" i="9"/>
  <c r="J137" i="9"/>
  <c r="S137" i="9"/>
  <c r="U137" i="9"/>
  <c r="T137" i="9"/>
  <c r="K137" i="9"/>
  <c r="N137" i="9"/>
  <c r="P137" i="9"/>
  <c r="Q137" i="9"/>
  <c r="B137" i="9"/>
  <c r="R136" i="9"/>
  <c r="I136" i="9"/>
  <c r="J136" i="9"/>
  <c r="S136" i="9"/>
  <c r="U136" i="9"/>
  <c r="T136" i="9"/>
  <c r="K136" i="9"/>
  <c r="N136" i="9"/>
  <c r="P136" i="9"/>
  <c r="Q136" i="9"/>
  <c r="G136" i="9"/>
  <c r="R135" i="9"/>
  <c r="I135" i="9"/>
  <c r="J135" i="9"/>
  <c r="S135" i="9"/>
  <c r="U135" i="9"/>
  <c r="T135" i="9"/>
  <c r="K135" i="9"/>
  <c r="N135" i="9"/>
  <c r="P135" i="9"/>
  <c r="Q135" i="9"/>
  <c r="R134" i="9"/>
  <c r="I134" i="9"/>
  <c r="J134" i="9"/>
  <c r="S134" i="9"/>
  <c r="U134" i="9"/>
  <c r="T134" i="9"/>
  <c r="K134" i="9"/>
  <c r="N134" i="9"/>
  <c r="P134" i="9"/>
  <c r="Q134" i="9"/>
  <c r="R133" i="9"/>
  <c r="I133" i="9"/>
  <c r="J133" i="9"/>
  <c r="S133" i="9"/>
  <c r="U133" i="9"/>
  <c r="T133" i="9"/>
  <c r="K133" i="9"/>
  <c r="N133" i="9"/>
  <c r="P133" i="9"/>
  <c r="Q133" i="9"/>
  <c r="R132" i="9"/>
  <c r="I132" i="9"/>
  <c r="J132" i="9"/>
  <c r="S132" i="9"/>
  <c r="U132" i="9"/>
  <c r="T132" i="9"/>
  <c r="K132" i="9"/>
  <c r="N132" i="9"/>
  <c r="P132" i="9"/>
  <c r="Q132" i="9"/>
  <c r="G132" i="9"/>
  <c r="R131" i="9"/>
  <c r="I131" i="9"/>
  <c r="J131" i="9"/>
  <c r="S131" i="9"/>
  <c r="U131" i="9"/>
  <c r="T131" i="9"/>
  <c r="K131" i="9"/>
  <c r="N131" i="9"/>
  <c r="P131" i="9"/>
  <c r="Q131" i="9"/>
  <c r="R130" i="9"/>
  <c r="I130" i="9"/>
  <c r="J130" i="9"/>
  <c r="S130" i="9"/>
  <c r="U130" i="9"/>
  <c r="T130" i="9"/>
  <c r="K130" i="9"/>
  <c r="N130" i="9"/>
  <c r="P130" i="9"/>
  <c r="Q130" i="9"/>
  <c r="R129" i="9"/>
  <c r="I129" i="9"/>
  <c r="J129" i="9"/>
  <c r="S129" i="9"/>
  <c r="U129" i="9"/>
  <c r="T129" i="9"/>
  <c r="K129" i="9"/>
  <c r="N129" i="9"/>
  <c r="P129" i="9"/>
  <c r="Q129" i="9"/>
  <c r="C129" i="9"/>
  <c r="B129" i="9"/>
  <c r="R128" i="9"/>
  <c r="I128" i="9"/>
  <c r="J128" i="9"/>
  <c r="S128" i="9"/>
  <c r="U128" i="9"/>
  <c r="T128" i="9"/>
  <c r="K128" i="9"/>
  <c r="N128" i="9"/>
  <c r="P128" i="9"/>
  <c r="Q128" i="9"/>
  <c r="C128" i="9"/>
  <c r="B128" i="9"/>
  <c r="R127" i="9"/>
  <c r="I127" i="9"/>
  <c r="J127" i="9"/>
  <c r="S127" i="9"/>
  <c r="U127" i="9"/>
  <c r="T127" i="9"/>
  <c r="K127" i="9"/>
  <c r="N127" i="9"/>
  <c r="P127" i="9"/>
  <c r="Q127" i="9"/>
  <c r="R126" i="9"/>
  <c r="I126" i="9"/>
  <c r="J126" i="9"/>
  <c r="S126" i="9"/>
  <c r="U126" i="9"/>
  <c r="T126" i="9"/>
  <c r="K126" i="9"/>
  <c r="N126" i="9"/>
  <c r="P126" i="9"/>
  <c r="Q126" i="9"/>
  <c r="R125" i="9"/>
  <c r="I125" i="9"/>
  <c r="J125" i="9"/>
  <c r="S125" i="9"/>
  <c r="U125" i="9"/>
  <c r="T125" i="9"/>
  <c r="K125" i="9"/>
  <c r="N125" i="9"/>
  <c r="P125" i="9"/>
  <c r="Q125" i="9"/>
  <c r="R124" i="9"/>
  <c r="I124" i="9"/>
  <c r="J124" i="9"/>
  <c r="S124" i="9"/>
  <c r="U124" i="9"/>
  <c r="T124" i="9"/>
  <c r="K124" i="9"/>
  <c r="N124" i="9"/>
  <c r="P124" i="9"/>
  <c r="Q124" i="9"/>
  <c r="R123" i="9"/>
  <c r="I123" i="9"/>
  <c r="J123" i="9"/>
  <c r="S123" i="9"/>
  <c r="U123" i="9"/>
  <c r="T123" i="9"/>
  <c r="K123" i="9"/>
  <c r="N123" i="9"/>
  <c r="P123" i="9"/>
  <c r="Q123" i="9"/>
  <c r="R122" i="9"/>
  <c r="I122" i="9"/>
  <c r="J122" i="9"/>
  <c r="S122" i="9"/>
  <c r="U122" i="9"/>
  <c r="T122" i="9"/>
  <c r="K122" i="9"/>
  <c r="N122" i="9"/>
  <c r="P122" i="9"/>
  <c r="Q122" i="9"/>
  <c r="R121" i="9"/>
  <c r="I121" i="9"/>
  <c r="J121" i="9"/>
  <c r="S121" i="9"/>
  <c r="U121" i="9"/>
  <c r="T121" i="9"/>
  <c r="K121" i="9"/>
  <c r="N121" i="9"/>
  <c r="P121" i="9"/>
  <c r="Q121" i="9"/>
  <c r="R120" i="9"/>
  <c r="I120" i="9"/>
  <c r="J120" i="9"/>
  <c r="S120" i="9"/>
  <c r="U120" i="9"/>
  <c r="T120" i="9"/>
  <c r="K120" i="9"/>
  <c r="N120" i="9"/>
  <c r="P120" i="9"/>
  <c r="Q120" i="9"/>
  <c r="G120" i="9"/>
  <c r="R119" i="9"/>
  <c r="I119" i="9"/>
  <c r="J119" i="9"/>
  <c r="S119" i="9"/>
  <c r="U119" i="9"/>
  <c r="T119" i="9"/>
  <c r="K119" i="9"/>
  <c r="N119" i="9"/>
  <c r="P119" i="9"/>
  <c r="Q119" i="9"/>
  <c r="R118" i="9"/>
  <c r="I118" i="9"/>
  <c r="J118" i="9"/>
  <c r="S118" i="9"/>
  <c r="U118" i="9"/>
  <c r="T118" i="9"/>
  <c r="K118" i="9"/>
  <c r="N118" i="9"/>
  <c r="P118" i="9"/>
  <c r="Q118" i="9"/>
  <c r="B118" i="9"/>
  <c r="R117" i="9"/>
  <c r="I117" i="9"/>
  <c r="J117" i="9"/>
  <c r="S117" i="9"/>
  <c r="U117" i="9"/>
  <c r="T117" i="9"/>
  <c r="K117" i="9"/>
  <c r="N117" i="9"/>
  <c r="P117" i="9"/>
  <c r="Q117" i="9"/>
  <c r="R116" i="9"/>
  <c r="I116" i="9"/>
  <c r="J116" i="9"/>
  <c r="S116" i="9"/>
  <c r="U116" i="9"/>
  <c r="T116" i="9"/>
  <c r="K116" i="9"/>
  <c r="N116" i="9"/>
  <c r="P116" i="9"/>
  <c r="Q116" i="9"/>
  <c r="R115" i="9"/>
  <c r="I115" i="9"/>
  <c r="J115" i="9"/>
  <c r="S115" i="9"/>
  <c r="U115" i="9"/>
  <c r="T115" i="9"/>
  <c r="K115" i="9"/>
  <c r="N115" i="9"/>
  <c r="P115" i="9"/>
  <c r="Q115" i="9"/>
  <c r="R114" i="9"/>
  <c r="I114" i="9"/>
  <c r="J114" i="9"/>
  <c r="S114" i="9"/>
  <c r="U114" i="9"/>
  <c r="T114" i="9"/>
  <c r="K114" i="9"/>
  <c r="N114" i="9"/>
  <c r="P114" i="9"/>
  <c r="Q114" i="9"/>
  <c r="R113" i="9"/>
  <c r="I113" i="9"/>
  <c r="J113" i="9"/>
  <c r="S113" i="9"/>
  <c r="U113" i="9"/>
  <c r="T113" i="9"/>
  <c r="K113" i="9"/>
  <c r="N113" i="9"/>
  <c r="P113" i="9"/>
  <c r="Q113" i="9"/>
  <c r="R112" i="9"/>
  <c r="I112" i="9"/>
  <c r="J112" i="9"/>
  <c r="S112" i="9"/>
  <c r="U112" i="9"/>
  <c r="T112" i="9"/>
  <c r="K112" i="9"/>
  <c r="N112" i="9"/>
  <c r="P112" i="9"/>
  <c r="Q112" i="9"/>
  <c r="G112" i="9"/>
  <c r="R111" i="9"/>
  <c r="I111" i="9"/>
  <c r="J111" i="9"/>
  <c r="S111" i="9"/>
  <c r="U111" i="9"/>
  <c r="T111" i="9"/>
  <c r="K111" i="9"/>
  <c r="N111" i="9"/>
  <c r="P111" i="9"/>
  <c r="Q111" i="9"/>
  <c r="B111" i="9"/>
  <c r="R110" i="9"/>
  <c r="I110" i="9"/>
  <c r="J110" i="9"/>
  <c r="S110" i="9"/>
  <c r="U110" i="9"/>
  <c r="T110" i="9"/>
  <c r="K110" i="9"/>
  <c r="N110" i="9"/>
  <c r="P110" i="9"/>
  <c r="Q110" i="9"/>
  <c r="R109" i="9"/>
  <c r="I109" i="9"/>
  <c r="J109" i="9"/>
  <c r="S109" i="9"/>
  <c r="U109" i="9"/>
  <c r="T109" i="9"/>
  <c r="K109" i="9"/>
  <c r="N109" i="9"/>
  <c r="P109" i="9"/>
  <c r="Q109" i="9"/>
  <c r="R108" i="9"/>
  <c r="I108" i="9"/>
  <c r="J108" i="9"/>
  <c r="S108" i="9"/>
  <c r="U108" i="9"/>
  <c r="T108" i="9"/>
  <c r="K108" i="9"/>
  <c r="N108" i="9"/>
  <c r="P108" i="9"/>
  <c r="Q108" i="9"/>
  <c r="B108" i="9"/>
  <c r="R107" i="9"/>
  <c r="I107" i="9"/>
  <c r="J107" i="9"/>
  <c r="S107" i="9"/>
  <c r="U107" i="9"/>
  <c r="T107" i="9"/>
  <c r="K107" i="9"/>
  <c r="N107" i="9"/>
  <c r="P107" i="9"/>
  <c r="Q107" i="9"/>
  <c r="B107" i="9"/>
  <c r="R106" i="9"/>
  <c r="I106" i="9"/>
  <c r="J106" i="9"/>
  <c r="S106" i="9"/>
  <c r="U106" i="9"/>
  <c r="T106" i="9"/>
  <c r="K106" i="9"/>
  <c r="N106" i="9"/>
  <c r="P106" i="9"/>
  <c r="Q106" i="9"/>
  <c r="B106" i="9"/>
  <c r="R105" i="9"/>
  <c r="I105" i="9"/>
  <c r="J105" i="9"/>
  <c r="S105" i="9"/>
  <c r="U105" i="9"/>
  <c r="T105" i="9"/>
  <c r="K105" i="9"/>
  <c r="N105" i="9"/>
  <c r="P105" i="9"/>
  <c r="Q105" i="9"/>
  <c r="B105" i="9"/>
  <c r="R104" i="9"/>
  <c r="I104" i="9"/>
  <c r="J104" i="9"/>
  <c r="S104" i="9"/>
  <c r="U104" i="9"/>
  <c r="T104" i="9"/>
  <c r="K104" i="9"/>
  <c r="N104" i="9"/>
  <c r="P104" i="9"/>
  <c r="Q104" i="9"/>
  <c r="R103" i="9"/>
  <c r="I103" i="9"/>
  <c r="J103" i="9"/>
  <c r="S103" i="9"/>
  <c r="U103" i="9"/>
  <c r="T103" i="9"/>
  <c r="K103" i="9"/>
  <c r="N103" i="9"/>
  <c r="P103" i="9"/>
  <c r="Q103" i="9"/>
  <c r="R102" i="9"/>
  <c r="I102" i="9"/>
  <c r="J102" i="9"/>
  <c r="S102" i="9"/>
  <c r="U102" i="9"/>
  <c r="T102" i="9"/>
  <c r="K102" i="9"/>
  <c r="N102" i="9"/>
  <c r="P102" i="9"/>
  <c r="Q102" i="9"/>
  <c r="R101" i="9"/>
  <c r="I101" i="9"/>
  <c r="J101" i="9"/>
  <c r="S101" i="9"/>
  <c r="U101" i="9"/>
  <c r="T101" i="9"/>
  <c r="K101" i="9"/>
  <c r="N101" i="9"/>
  <c r="P101" i="9"/>
  <c r="Q101" i="9"/>
  <c r="R100" i="9"/>
  <c r="I100" i="9"/>
  <c r="J100" i="9"/>
  <c r="S100" i="9"/>
  <c r="U100" i="9"/>
  <c r="T100" i="9"/>
  <c r="K100" i="9"/>
  <c r="N100" i="9"/>
  <c r="P100" i="9"/>
  <c r="Q100" i="9"/>
  <c r="R99" i="9"/>
  <c r="I99" i="9"/>
  <c r="J99" i="9"/>
  <c r="S99" i="9"/>
  <c r="U99" i="9"/>
  <c r="T99" i="9"/>
  <c r="K99" i="9"/>
  <c r="N99" i="9"/>
  <c r="P99" i="9"/>
  <c r="Q99" i="9"/>
  <c r="R98" i="9"/>
  <c r="I98" i="9"/>
  <c r="J98" i="9"/>
  <c r="S98" i="9"/>
  <c r="U98" i="9"/>
  <c r="T98" i="9"/>
  <c r="K98" i="9"/>
  <c r="N98" i="9"/>
  <c r="P98" i="9"/>
  <c r="Q98" i="9"/>
  <c r="H98" i="9"/>
  <c r="G98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B62" i="9"/>
  <c r="B63" i="9"/>
  <c r="B64" i="9"/>
  <c r="B65" i="9"/>
  <c r="B66" i="9"/>
  <c r="B71" i="9"/>
  <c r="B72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8" i="9"/>
  <c r="R97" i="9"/>
  <c r="I97" i="9"/>
  <c r="J97" i="9"/>
  <c r="S97" i="9"/>
  <c r="U97" i="9"/>
  <c r="T97" i="9"/>
  <c r="K97" i="9"/>
  <c r="N97" i="9"/>
  <c r="P97" i="9"/>
  <c r="Q97" i="9"/>
  <c r="B97" i="9"/>
  <c r="R96" i="9"/>
  <c r="I96" i="9"/>
  <c r="J96" i="9"/>
  <c r="S96" i="9"/>
  <c r="U96" i="9"/>
  <c r="T96" i="9"/>
  <c r="K96" i="9"/>
  <c r="N96" i="9"/>
  <c r="P96" i="9"/>
  <c r="Q96" i="9"/>
  <c r="G96" i="9"/>
  <c r="R95" i="9"/>
  <c r="I95" i="9"/>
  <c r="J95" i="9"/>
  <c r="S95" i="9"/>
  <c r="U95" i="9"/>
  <c r="T95" i="9"/>
  <c r="K95" i="9"/>
  <c r="N95" i="9"/>
  <c r="P95" i="9"/>
  <c r="Q95" i="9"/>
  <c r="R94" i="9"/>
  <c r="I94" i="9"/>
  <c r="J94" i="9"/>
  <c r="S94" i="9"/>
  <c r="U94" i="9"/>
  <c r="T94" i="9"/>
  <c r="K94" i="9"/>
  <c r="N94" i="9"/>
  <c r="P94" i="9"/>
  <c r="Q94" i="9"/>
  <c r="R93" i="9"/>
  <c r="I93" i="9"/>
  <c r="J93" i="9"/>
  <c r="S93" i="9"/>
  <c r="U93" i="9"/>
  <c r="T93" i="9"/>
  <c r="K93" i="9"/>
  <c r="N93" i="9"/>
  <c r="P93" i="9"/>
  <c r="Q93" i="9"/>
  <c r="R92" i="9"/>
  <c r="I92" i="9"/>
  <c r="J92" i="9"/>
  <c r="S92" i="9"/>
  <c r="U92" i="9"/>
  <c r="T92" i="9"/>
  <c r="K92" i="9"/>
  <c r="N92" i="9"/>
  <c r="P92" i="9"/>
  <c r="Q92" i="9"/>
  <c r="G92" i="9"/>
  <c r="R91" i="9"/>
  <c r="I91" i="9"/>
  <c r="J91" i="9"/>
  <c r="S91" i="9"/>
  <c r="U91" i="9"/>
  <c r="T91" i="9"/>
  <c r="K91" i="9"/>
  <c r="N91" i="9"/>
  <c r="P91" i="9"/>
  <c r="Q91" i="9"/>
  <c r="R90" i="9"/>
  <c r="I90" i="9"/>
  <c r="J90" i="9"/>
  <c r="S90" i="9"/>
  <c r="U90" i="9"/>
  <c r="T90" i="9"/>
  <c r="K90" i="9"/>
  <c r="N90" i="9"/>
  <c r="P90" i="9"/>
  <c r="Q90" i="9"/>
  <c r="R89" i="9"/>
  <c r="I89" i="9"/>
  <c r="J89" i="9"/>
  <c r="S89" i="9"/>
  <c r="U89" i="9"/>
  <c r="T89" i="9"/>
  <c r="K89" i="9"/>
  <c r="N89" i="9"/>
  <c r="P89" i="9"/>
  <c r="Q89" i="9"/>
  <c r="R88" i="9"/>
  <c r="I88" i="9"/>
  <c r="J88" i="9"/>
  <c r="S88" i="9"/>
  <c r="U88" i="9"/>
  <c r="T88" i="9"/>
  <c r="K88" i="9"/>
  <c r="N88" i="9"/>
  <c r="P88" i="9"/>
  <c r="Q88" i="9"/>
  <c r="R87" i="9"/>
  <c r="I87" i="9"/>
  <c r="J87" i="9"/>
  <c r="S87" i="9"/>
  <c r="U87" i="9"/>
  <c r="T87" i="9"/>
  <c r="K87" i="9"/>
  <c r="N87" i="9"/>
  <c r="P87" i="9"/>
  <c r="Q87" i="9"/>
  <c r="R86" i="9"/>
  <c r="I86" i="9"/>
  <c r="J86" i="9"/>
  <c r="S86" i="9"/>
  <c r="U86" i="9"/>
  <c r="T86" i="9"/>
  <c r="K86" i="9"/>
  <c r="N86" i="9"/>
  <c r="P86" i="9"/>
  <c r="Q86" i="9"/>
  <c r="R85" i="9"/>
  <c r="I85" i="9"/>
  <c r="J85" i="9"/>
  <c r="S85" i="9"/>
  <c r="U85" i="9"/>
  <c r="T85" i="9"/>
  <c r="K85" i="9"/>
  <c r="N85" i="9"/>
  <c r="P85" i="9"/>
  <c r="Q85" i="9"/>
  <c r="R84" i="9"/>
  <c r="I84" i="9"/>
  <c r="J84" i="9"/>
  <c r="S84" i="9"/>
  <c r="U84" i="9"/>
  <c r="T84" i="9"/>
  <c r="K84" i="9"/>
  <c r="N84" i="9"/>
  <c r="P84" i="9"/>
  <c r="Q84" i="9"/>
  <c r="R83" i="9"/>
  <c r="I83" i="9"/>
  <c r="J83" i="9"/>
  <c r="S83" i="9"/>
  <c r="U83" i="9"/>
  <c r="T83" i="9"/>
  <c r="K83" i="9"/>
  <c r="N83" i="9"/>
  <c r="P83" i="9"/>
  <c r="Q83" i="9"/>
  <c r="R82" i="9"/>
  <c r="I82" i="9"/>
  <c r="J82" i="9"/>
  <c r="S82" i="9"/>
  <c r="U82" i="9"/>
  <c r="T82" i="9"/>
  <c r="K82" i="9"/>
  <c r="N82" i="9"/>
  <c r="P82" i="9"/>
  <c r="Q82" i="9"/>
  <c r="G82" i="9"/>
  <c r="R81" i="9"/>
  <c r="I81" i="9"/>
  <c r="J81" i="9"/>
  <c r="S81" i="9"/>
  <c r="U81" i="9"/>
  <c r="T81" i="9"/>
  <c r="K81" i="9"/>
  <c r="N81" i="9"/>
  <c r="P81" i="9"/>
  <c r="Q81" i="9"/>
  <c r="R80" i="9"/>
  <c r="I80" i="9"/>
  <c r="J80" i="9"/>
  <c r="S80" i="9"/>
  <c r="U80" i="9"/>
  <c r="T80" i="9"/>
  <c r="K80" i="9"/>
  <c r="N80" i="9"/>
  <c r="P80" i="9"/>
  <c r="Q80" i="9"/>
  <c r="B80" i="9"/>
  <c r="R79" i="9"/>
  <c r="I79" i="9"/>
  <c r="J79" i="9"/>
  <c r="S79" i="9"/>
  <c r="U79" i="9"/>
  <c r="T79" i="9"/>
  <c r="K79" i="9"/>
  <c r="N79" i="9"/>
  <c r="P79" i="9"/>
  <c r="Q79" i="9"/>
  <c r="R78" i="9"/>
  <c r="I78" i="9"/>
  <c r="J78" i="9"/>
  <c r="S78" i="9"/>
  <c r="U78" i="9"/>
  <c r="T78" i="9"/>
  <c r="K78" i="9"/>
  <c r="N78" i="9"/>
  <c r="P78" i="9"/>
  <c r="Q78" i="9"/>
  <c r="R77" i="9"/>
  <c r="I77" i="9"/>
  <c r="J77" i="9"/>
  <c r="S77" i="9"/>
  <c r="U77" i="9"/>
  <c r="T77" i="9"/>
  <c r="K77" i="9"/>
  <c r="N77" i="9"/>
  <c r="P77" i="9"/>
  <c r="Q77" i="9"/>
  <c r="R76" i="9"/>
  <c r="I76" i="9"/>
  <c r="J76" i="9"/>
  <c r="S76" i="9"/>
  <c r="U76" i="9"/>
  <c r="T76" i="9"/>
  <c r="K76" i="9"/>
  <c r="N76" i="9"/>
  <c r="P76" i="9"/>
  <c r="Q76" i="9"/>
  <c r="R75" i="9"/>
  <c r="I75" i="9"/>
  <c r="J75" i="9"/>
  <c r="S75" i="9"/>
  <c r="U75" i="9"/>
  <c r="T75" i="9"/>
  <c r="K75" i="9"/>
  <c r="N75" i="9"/>
  <c r="P75" i="9"/>
  <c r="Q75" i="9"/>
  <c r="R74" i="9"/>
  <c r="I74" i="9"/>
  <c r="J74" i="9"/>
  <c r="S74" i="9"/>
  <c r="U74" i="9"/>
  <c r="T74" i="9"/>
  <c r="K74" i="9"/>
  <c r="N74" i="9"/>
  <c r="P74" i="9"/>
  <c r="Q74" i="9"/>
  <c r="G74" i="9"/>
  <c r="R73" i="9"/>
  <c r="I73" i="9"/>
  <c r="J73" i="9"/>
  <c r="S73" i="9"/>
  <c r="U73" i="9"/>
  <c r="T73" i="9"/>
  <c r="K73" i="9"/>
  <c r="N73" i="9"/>
  <c r="P73" i="9"/>
  <c r="Q73" i="9"/>
  <c r="B73" i="9"/>
  <c r="R72" i="9"/>
  <c r="I72" i="9"/>
  <c r="J72" i="9"/>
  <c r="S72" i="9"/>
  <c r="U72" i="9"/>
  <c r="T72" i="9"/>
  <c r="K72" i="9"/>
  <c r="N72" i="9"/>
  <c r="P72" i="9"/>
  <c r="Q72" i="9"/>
  <c r="R71" i="9"/>
  <c r="I71" i="9"/>
  <c r="J71" i="9"/>
  <c r="S71" i="9"/>
  <c r="U71" i="9"/>
  <c r="T71" i="9"/>
  <c r="K71" i="9"/>
  <c r="N71" i="9"/>
  <c r="P71" i="9"/>
  <c r="Q71" i="9"/>
  <c r="R70" i="9"/>
  <c r="I70" i="9"/>
  <c r="J70" i="9"/>
  <c r="S70" i="9"/>
  <c r="U70" i="9"/>
  <c r="T70" i="9"/>
  <c r="K70" i="9"/>
  <c r="N70" i="9"/>
  <c r="P70" i="9"/>
  <c r="Q70" i="9"/>
  <c r="B70" i="9"/>
  <c r="R69" i="9"/>
  <c r="I69" i="9"/>
  <c r="J69" i="9"/>
  <c r="S69" i="9"/>
  <c r="U69" i="9"/>
  <c r="T69" i="9"/>
  <c r="K69" i="9"/>
  <c r="N69" i="9"/>
  <c r="P69" i="9"/>
  <c r="Q69" i="9"/>
  <c r="B69" i="9"/>
  <c r="R68" i="9"/>
  <c r="I68" i="9"/>
  <c r="J68" i="9"/>
  <c r="S68" i="9"/>
  <c r="U68" i="9"/>
  <c r="T68" i="9"/>
  <c r="K68" i="9"/>
  <c r="N68" i="9"/>
  <c r="P68" i="9"/>
  <c r="Q68" i="9"/>
  <c r="B68" i="9"/>
  <c r="R67" i="9"/>
  <c r="I67" i="9"/>
  <c r="J67" i="9"/>
  <c r="S67" i="9"/>
  <c r="U67" i="9"/>
  <c r="T67" i="9"/>
  <c r="K67" i="9"/>
  <c r="N67" i="9"/>
  <c r="P67" i="9"/>
  <c r="Q67" i="9"/>
  <c r="B67" i="9"/>
  <c r="R66" i="9"/>
  <c r="I66" i="9"/>
  <c r="J66" i="9"/>
  <c r="S66" i="9"/>
  <c r="U66" i="9"/>
  <c r="T66" i="9"/>
  <c r="K66" i="9"/>
  <c r="N66" i="9"/>
  <c r="P66" i="9"/>
  <c r="Q66" i="9"/>
  <c r="R65" i="9"/>
  <c r="I65" i="9"/>
  <c r="J65" i="9"/>
  <c r="S65" i="9"/>
  <c r="U65" i="9"/>
  <c r="T65" i="9"/>
  <c r="K65" i="9"/>
  <c r="N65" i="9"/>
  <c r="P65" i="9"/>
  <c r="Q65" i="9"/>
  <c r="R64" i="9"/>
  <c r="I64" i="9"/>
  <c r="J64" i="9"/>
  <c r="S64" i="9"/>
  <c r="U64" i="9"/>
  <c r="T64" i="9"/>
  <c r="K64" i="9"/>
  <c r="N64" i="9"/>
  <c r="P64" i="9"/>
  <c r="Q64" i="9"/>
  <c r="R63" i="9"/>
  <c r="I63" i="9"/>
  <c r="J63" i="9"/>
  <c r="S63" i="9"/>
  <c r="U63" i="9"/>
  <c r="T63" i="9"/>
  <c r="K63" i="9"/>
  <c r="N63" i="9"/>
  <c r="P63" i="9"/>
  <c r="Q63" i="9"/>
  <c r="R62" i="9"/>
  <c r="I62" i="9"/>
  <c r="J62" i="9"/>
  <c r="S62" i="9"/>
  <c r="U62" i="9"/>
  <c r="T62" i="9"/>
  <c r="K62" i="9"/>
  <c r="N62" i="9"/>
  <c r="P62" i="9"/>
  <c r="Q62" i="9"/>
  <c r="R61" i="9"/>
  <c r="I61" i="9"/>
  <c r="J61" i="9"/>
  <c r="S61" i="9"/>
  <c r="U61" i="9"/>
  <c r="T61" i="9"/>
  <c r="K61" i="9"/>
  <c r="N61" i="9"/>
  <c r="P61" i="9"/>
  <c r="Q61" i="9"/>
  <c r="R60" i="9"/>
  <c r="I60" i="9"/>
  <c r="J60" i="9"/>
  <c r="S60" i="9"/>
  <c r="U60" i="9"/>
  <c r="T60" i="9"/>
  <c r="K60" i="9"/>
  <c r="N60" i="9"/>
  <c r="P60" i="9"/>
  <c r="Q60" i="9"/>
  <c r="H60" i="9"/>
  <c r="G60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60" i="9"/>
  <c r="R59" i="9"/>
  <c r="I59" i="9"/>
  <c r="J59" i="9"/>
  <c r="S59" i="9"/>
  <c r="U59" i="9"/>
  <c r="T59" i="9"/>
  <c r="K59" i="9"/>
  <c r="N59" i="9"/>
  <c r="P59" i="9"/>
  <c r="Q59" i="9"/>
  <c r="B59" i="9"/>
  <c r="R58" i="9"/>
  <c r="I58" i="9"/>
  <c r="J58" i="9"/>
  <c r="S58" i="9"/>
  <c r="U58" i="9"/>
  <c r="T58" i="9"/>
  <c r="K58" i="9"/>
  <c r="N58" i="9"/>
  <c r="P58" i="9"/>
  <c r="Q58" i="9"/>
  <c r="G58" i="9"/>
  <c r="R57" i="9"/>
  <c r="I57" i="9"/>
  <c r="J57" i="9"/>
  <c r="S57" i="9"/>
  <c r="U57" i="9"/>
  <c r="T57" i="9"/>
  <c r="K57" i="9"/>
  <c r="N57" i="9"/>
  <c r="P57" i="9"/>
  <c r="Q57" i="9"/>
  <c r="R56" i="9"/>
  <c r="I56" i="9"/>
  <c r="J56" i="9"/>
  <c r="S56" i="9"/>
  <c r="U56" i="9"/>
  <c r="T56" i="9"/>
  <c r="K56" i="9"/>
  <c r="N56" i="9"/>
  <c r="P56" i="9"/>
  <c r="Q56" i="9"/>
  <c r="R55" i="9"/>
  <c r="I55" i="9"/>
  <c r="J55" i="9"/>
  <c r="S55" i="9"/>
  <c r="U55" i="9"/>
  <c r="T55" i="9"/>
  <c r="K55" i="9"/>
  <c r="N55" i="9"/>
  <c r="P55" i="9"/>
  <c r="Q55" i="9"/>
  <c r="R54" i="9"/>
  <c r="I54" i="9"/>
  <c r="J54" i="9"/>
  <c r="S54" i="9"/>
  <c r="U54" i="9"/>
  <c r="T54" i="9"/>
  <c r="K54" i="9"/>
  <c r="N54" i="9"/>
  <c r="P54" i="9"/>
  <c r="Q54" i="9"/>
  <c r="G54" i="9"/>
  <c r="R53" i="9"/>
  <c r="I53" i="9"/>
  <c r="J53" i="9"/>
  <c r="S53" i="9"/>
  <c r="U53" i="9"/>
  <c r="T53" i="9"/>
  <c r="K53" i="9"/>
  <c r="N53" i="9"/>
  <c r="P53" i="9"/>
  <c r="Q53" i="9"/>
  <c r="R52" i="9"/>
  <c r="I52" i="9"/>
  <c r="J52" i="9"/>
  <c r="S52" i="9"/>
  <c r="U52" i="9"/>
  <c r="T52" i="9"/>
  <c r="K52" i="9"/>
  <c r="N52" i="9"/>
  <c r="P52" i="9"/>
  <c r="Q52" i="9"/>
  <c r="R51" i="9"/>
  <c r="I51" i="9"/>
  <c r="J51" i="9"/>
  <c r="S51" i="9"/>
  <c r="U51" i="9"/>
  <c r="T51" i="9"/>
  <c r="K51" i="9"/>
  <c r="N51" i="9"/>
  <c r="P51" i="9"/>
  <c r="Q51" i="9"/>
  <c r="R50" i="9"/>
  <c r="I50" i="9"/>
  <c r="J50" i="9"/>
  <c r="S50" i="9"/>
  <c r="U50" i="9"/>
  <c r="T50" i="9"/>
  <c r="K50" i="9"/>
  <c r="N50" i="9"/>
  <c r="P50" i="9"/>
  <c r="Q50" i="9"/>
  <c r="R49" i="9"/>
  <c r="I49" i="9"/>
  <c r="J49" i="9"/>
  <c r="S49" i="9"/>
  <c r="U49" i="9"/>
  <c r="T49" i="9"/>
  <c r="K49" i="9"/>
  <c r="N49" i="9"/>
  <c r="P49" i="9"/>
  <c r="Q49" i="9"/>
  <c r="R48" i="9"/>
  <c r="I48" i="9"/>
  <c r="J48" i="9"/>
  <c r="S48" i="9"/>
  <c r="U48" i="9"/>
  <c r="T48" i="9"/>
  <c r="K48" i="9"/>
  <c r="N48" i="9"/>
  <c r="P48" i="9"/>
  <c r="Q48" i="9"/>
  <c r="R47" i="9"/>
  <c r="I47" i="9"/>
  <c r="J47" i="9"/>
  <c r="S47" i="9"/>
  <c r="U47" i="9"/>
  <c r="T47" i="9"/>
  <c r="K47" i="9"/>
  <c r="N47" i="9"/>
  <c r="P47" i="9"/>
  <c r="Q47" i="9"/>
  <c r="R46" i="9"/>
  <c r="I46" i="9"/>
  <c r="J46" i="9"/>
  <c r="S46" i="9"/>
  <c r="U46" i="9"/>
  <c r="T46" i="9"/>
  <c r="K46" i="9"/>
  <c r="N46" i="9"/>
  <c r="P46" i="9"/>
  <c r="Q46" i="9"/>
  <c r="R45" i="9"/>
  <c r="I45" i="9"/>
  <c r="J45" i="9"/>
  <c r="S45" i="9"/>
  <c r="U45" i="9"/>
  <c r="T45" i="9"/>
  <c r="K45" i="9"/>
  <c r="N45" i="9"/>
  <c r="P45" i="9"/>
  <c r="Q45" i="9"/>
  <c r="R44" i="9"/>
  <c r="I44" i="9"/>
  <c r="J44" i="9"/>
  <c r="S44" i="9"/>
  <c r="U44" i="9"/>
  <c r="T44" i="9"/>
  <c r="K44" i="9"/>
  <c r="N44" i="9"/>
  <c r="P44" i="9"/>
  <c r="Q44" i="9"/>
  <c r="R43" i="9"/>
  <c r="I43" i="9"/>
  <c r="J43" i="9"/>
  <c r="S43" i="9"/>
  <c r="U43" i="9"/>
  <c r="T43" i="9"/>
  <c r="K43" i="9"/>
  <c r="N43" i="9"/>
  <c r="P43" i="9"/>
  <c r="Q43" i="9"/>
  <c r="R42" i="9"/>
  <c r="I42" i="9"/>
  <c r="J42" i="9"/>
  <c r="S42" i="9"/>
  <c r="U42" i="9"/>
  <c r="T42" i="9"/>
  <c r="K42" i="9"/>
  <c r="N42" i="9"/>
  <c r="P42" i="9"/>
  <c r="Q42" i="9"/>
  <c r="G42" i="9"/>
  <c r="R41" i="9"/>
  <c r="I41" i="9"/>
  <c r="J41" i="9"/>
  <c r="S41" i="9"/>
  <c r="U41" i="9"/>
  <c r="T41" i="9"/>
  <c r="K41" i="9"/>
  <c r="N41" i="9"/>
  <c r="P41" i="9"/>
  <c r="Q41" i="9"/>
  <c r="R40" i="9"/>
  <c r="I40" i="9"/>
  <c r="J40" i="9"/>
  <c r="S40" i="9"/>
  <c r="U40" i="9"/>
  <c r="T40" i="9"/>
  <c r="K40" i="9"/>
  <c r="N40" i="9"/>
  <c r="P40" i="9"/>
  <c r="Q40" i="9"/>
  <c r="R39" i="9"/>
  <c r="I39" i="9"/>
  <c r="J39" i="9"/>
  <c r="S39" i="9"/>
  <c r="U39" i="9"/>
  <c r="T39" i="9"/>
  <c r="K39" i="9"/>
  <c r="N39" i="9"/>
  <c r="P39" i="9"/>
  <c r="Q39" i="9"/>
  <c r="R38" i="9"/>
  <c r="I38" i="9"/>
  <c r="J38" i="9"/>
  <c r="S38" i="9"/>
  <c r="U38" i="9"/>
  <c r="T38" i="9"/>
  <c r="K38" i="9"/>
  <c r="N38" i="9"/>
  <c r="P38" i="9"/>
  <c r="Q38" i="9"/>
  <c r="R37" i="9"/>
  <c r="I37" i="9"/>
  <c r="J37" i="9"/>
  <c r="S37" i="9"/>
  <c r="U37" i="9"/>
  <c r="T37" i="9"/>
  <c r="K37" i="9"/>
  <c r="N37" i="9"/>
  <c r="P37" i="9"/>
  <c r="Q37" i="9"/>
  <c r="R36" i="9"/>
  <c r="I36" i="9"/>
  <c r="J36" i="9"/>
  <c r="S36" i="9"/>
  <c r="U36" i="9"/>
  <c r="T36" i="9"/>
  <c r="K36" i="9"/>
  <c r="N36" i="9"/>
  <c r="P36" i="9"/>
  <c r="Q36" i="9"/>
  <c r="R35" i="9"/>
  <c r="I35" i="9"/>
  <c r="J35" i="9"/>
  <c r="S35" i="9"/>
  <c r="U35" i="9"/>
  <c r="T35" i="9"/>
  <c r="K35" i="9"/>
  <c r="N35" i="9"/>
  <c r="P35" i="9"/>
  <c r="Q35" i="9"/>
  <c r="R34" i="9"/>
  <c r="I34" i="9"/>
  <c r="J34" i="9"/>
  <c r="S34" i="9"/>
  <c r="U34" i="9"/>
  <c r="T34" i="9"/>
  <c r="K34" i="9"/>
  <c r="N34" i="9"/>
  <c r="P34" i="9"/>
  <c r="Q34" i="9"/>
  <c r="R33" i="9"/>
  <c r="I33" i="9"/>
  <c r="J33" i="9"/>
  <c r="S33" i="9"/>
  <c r="U33" i="9"/>
  <c r="T33" i="9"/>
  <c r="K33" i="9"/>
  <c r="N33" i="9"/>
  <c r="P33" i="9"/>
  <c r="Q33" i="9"/>
  <c r="G33" i="9"/>
  <c r="R32" i="9"/>
  <c r="I32" i="9"/>
  <c r="J32" i="9"/>
  <c r="S32" i="9"/>
  <c r="U32" i="9"/>
  <c r="T32" i="9"/>
  <c r="K32" i="9"/>
  <c r="N32" i="9"/>
  <c r="P32" i="9"/>
  <c r="Q32" i="9"/>
  <c r="R31" i="9"/>
  <c r="I31" i="9"/>
  <c r="J31" i="9"/>
  <c r="S31" i="9"/>
  <c r="U31" i="9"/>
  <c r="T31" i="9"/>
  <c r="K31" i="9"/>
  <c r="N31" i="9"/>
  <c r="P31" i="9"/>
  <c r="Q31" i="9"/>
  <c r="X30" i="9"/>
  <c r="R30" i="9"/>
  <c r="I30" i="9"/>
  <c r="J30" i="9"/>
  <c r="S30" i="9"/>
  <c r="U30" i="9"/>
  <c r="T30" i="9"/>
  <c r="K30" i="9"/>
  <c r="N30" i="9"/>
  <c r="P30" i="9"/>
  <c r="Q30" i="9"/>
  <c r="X29" i="9"/>
  <c r="R29" i="9"/>
  <c r="I29" i="9"/>
  <c r="J29" i="9"/>
  <c r="S29" i="9"/>
  <c r="U29" i="9"/>
  <c r="T29" i="9"/>
  <c r="K29" i="9"/>
  <c r="N29" i="9"/>
  <c r="P29" i="9"/>
  <c r="Q29" i="9"/>
  <c r="X28" i="9"/>
  <c r="R28" i="9"/>
  <c r="I28" i="9"/>
  <c r="J28" i="9"/>
  <c r="S28" i="9"/>
  <c r="U28" i="9"/>
  <c r="T28" i="9"/>
  <c r="K28" i="9"/>
  <c r="N28" i="9"/>
  <c r="P28" i="9"/>
  <c r="Q28" i="9"/>
  <c r="X27" i="9"/>
  <c r="R27" i="9"/>
  <c r="I27" i="9"/>
  <c r="J27" i="9"/>
  <c r="S27" i="9"/>
  <c r="U27" i="9"/>
  <c r="T27" i="9"/>
  <c r="K27" i="9"/>
  <c r="N27" i="9"/>
  <c r="P27" i="9"/>
  <c r="Q27" i="9"/>
  <c r="X26" i="9"/>
  <c r="R26" i="9"/>
  <c r="I26" i="9"/>
  <c r="J26" i="9"/>
  <c r="S26" i="9"/>
  <c r="U26" i="9"/>
  <c r="T26" i="9"/>
  <c r="K26" i="9"/>
  <c r="N26" i="9"/>
  <c r="P26" i="9"/>
  <c r="Q26" i="9"/>
  <c r="X25" i="9"/>
  <c r="R25" i="9"/>
  <c r="I25" i="9"/>
  <c r="J25" i="9"/>
  <c r="S25" i="9"/>
  <c r="U25" i="9"/>
  <c r="T25" i="9"/>
  <c r="K25" i="9"/>
  <c r="N25" i="9"/>
  <c r="P25" i="9"/>
  <c r="Q25" i="9"/>
  <c r="X24" i="9"/>
  <c r="R24" i="9"/>
  <c r="I24" i="9"/>
  <c r="J24" i="9"/>
  <c r="S24" i="9"/>
  <c r="U24" i="9"/>
  <c r="T24" i="9"/>
  <c r="K24" i="9"/>
  <c r="N24" i="9"/>
  <c r="P24" i="9"/>
  <c r="Q24" i="9"/>
  <c r="F21" i="9"/>
  <c r="F22" i="9"/>
  <c r="F23" i="9"/>
  <c r="H24" i="9"/>
  <c r="G24" i="9"/>
  <c r="C18" i="9"/>
  <c r="C19" i="9"/>
  <c r="C20" i="9"/>
  <c r="C21" i="9"/>
  <c r="C22" i="9"/>
  <c r="C23" i="9"/>
  <c r="C24" i="9"/>
  <c r="B18" i="9"/>
  <c r="B19" i="9"/>
  <c r="B20" i="9"/>
  <c r="B21" i="9"/>
  <c r="B22" i="9"/>
  <c r="B23" i="9"/>
  <c r="B24" i="9"/>
  <c r="X23" i="9"/>
  <c r="R23" i="9"/>
  <c r="I23" i="9"/>
  <c r="J23" i="9"/>
  <c r="S23" i="9"/>
  <c r="U23" i="9"/>
  <c r="T23" i="9"/>
  <c r="N23" i="9"/>
  <c r="P23" i="9"/>
  <c r="Q23" i="9"/>
  <c r="X22" i="9"/>
  <c r="R22" i="9"/>
  <c r="I22" i="9"/>
  <c r="J22" i="9"/>
  <c r="S22" i="9"/>
  <c r="U22" i="9"/>
  <c r="T22" i="9"/>
  <c r="N22" i="9"/>
  <c r="P22" i="9"/>
  <c r="Q22" i="9"/>
  <c r="X21" i="9"/>
  <c r="R21" i="9"/>
  <c r="I21" i="9"/>
  <c r="J21" i="9"/>
  <c r="S21" i="9"/>
  <c r="U21" i="9"/>
  <c r="T21" i="9"/>
  <c r="N21" i="9"/>
  <c r="P21" i="9"/>
  <c r="Q21" i="9"/>
  <c r="X20" i="9"/>
  <c r="R20" i="9"/>
  <c r="J20" i="9"/>
  <c r="S20" i="9"/>
  <c r="U20" i="9"/>
  <c r="T20" i="9"/>
  <c r="K20" i="9"/>
  <c r="N20" i="9"/>
  <c r="P20" i="9"/>
  <c r="Q20" i="9"/>
  <c r="X19" i="9"/>
  <c r="R19" i="9"/>
  <c r="J19" i="9"/>
  <c r="S19" i="9"/>
  <c r="U19" i="9"/>
  <c r="T19" i="9"/>
  <c r="K19" i="9"/>
  <c r="N19" i="9"/>
  <c r="P19" i="9"/>
  <c r="Q19" i="9"/>
  <c r="X18" i="9"/>
  <c r="R18" i="9"/>
  <c r="J18" i="9"/>
  <c r="S18" i="9"/>
  <c r="U18" i="9"/>
  <c r="T18" i="9"/>
  <c r="K18" i="9"/>
  <c r="P18" i="9"/>
  <c r="Q18" i="9"/>
  <c r="X17" i="9"/>
  <c r="R17" i="9"/>
  <c r="J17" i="9"/>
  <c r="S17" i="9"/>
  <c r="U17" i="9"/>
  <c r="T17" i="9"/>
  <c r="K17" i="9"/>
  <c r="N17" i="9"/>
  <c r="P17" i="9"/>
  <c r="Q17" i="9"/>
  <c r="U15" i="9"/>
  <c r="T15" i="9"/>
  <c r="S15" i="9"/>
  <c r="R15" i="9"/>
  <c r="L15" i="9"/>
  <c r="K15" i="9"/>
  <c r="J15" i="9"/>
  <c r="H15" i="9"/>
  <c r="G15" i="9"/>
  <c r="F15" i="9"/>
  <c r="U13" i="9"/>
  <c r="T13" i="9"/>
  <c r="S13" i="9"/>
  <c r="R13" i="9"/>
  <c r="P13" i="9"/>
  <c r="O13" i="9"/>
  <c r="N13" i="9"/>
  <c r="L13" i="9"/>
  <c r="K13" i="9"/>
  <c r="J13" i="9"/>
  <c r="I13" i="9"/>
  <c r="H13" i="9"/>
  <c r="G13" i="9"/>
  <c r="F13" i="9"/>
  <c r="B13" i="9"/>
  <c r="U12" i="9"/>
  <c r="T12" i="9"/>
  <c r="S12" i="9"/>
  <c r="R12" i="9"/>
  <c r="P12" i="9"/>
  <c r="O12" i="9"/>
  <c r="N12" i="9"/>
  <c r="L12" i="9"/>
  <c r="K12" i="9"/>
  <c r="J12" i="9"/>
  <c r="I12" i="9"/>
  <c r="H12" i="9"/>
  <c r="G12" i="9"/>
  <c r="F12" i="9"/>
  <c r="U11" i="9"/>
  <c r="T11" i="9"/>
  <c r="S11" i="9"/>
  <c r="R11" i="9"/>
  <c r="P11" i="9"/>
  <c r="O11" i="9"/>
  <c r="N11" i="9"/>
  <c r="L11" i="9"/>
  <c r="K11" i="9"/>
  <c r="J11" i="9"/>
  <c r="I11" i="9"/>
  <c r="H11" i="9"/>
  <c r="G11" i="9"/>
  <c r="F11" i="9"/>
  <c r="B11" i="9"/>
  <c r="AB6" i="9"/>
  <c r="AA6" i="9"/>
  <c r="AE6" i="9"/>
  <c r="AB5" i="9"/>
  <c r="B10" i="8"/>
  <c r="R250" i="8"/>
  <c r="B12" i="8"/>
  <c r="I250" i="8"/>
  <c r="J250" i="8"/>
  <c r="S250" i="8"/>
  <c r="U250" i="8"/>
  <c r="T250" i="8"/>
  <c r="P250" i="8"/>
  <c r="Q250" i="8"/>
  <c r="H250" i="8"/>
  <c r="G250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42" i="8"/>
  <c r="C243" i="8"/>
  <c r="C244" i="8"/>
  <c r="C245" i="8"/>
  <c r="C246" i="8"/>
  <c r="C247" i="8"/>
  <c r="C248" i="8"/>
  <c r="C249" i="8"/>
  <c r="C250" i="8"/>
  <c r="B218" i="8"/>
  <c r="B219" i="8"/>
  <c r="B220" i="8"/>
  <c r="B221" i="8"/>
  <c r="B222" i="8"/>
  <c r="B223" i="8"/>
  <c r="B224" i="8"/>
  <c r="B225" i="8"/>
  <c r="B226" i="8"/>
  <c r="B227" i="8"/>
  <c r="B228" i="8"/>
  <c r="B230" i="8"/>
  <c r="B231" i="8"/>
  <c r="B232" i="8"/>
  <c r="B233" i="8"/>
  <c r="B234" i="8"/>
  <c r="B235" i="8"/>
  <c r="B236" i="8"/>
  <c r="B237" i="8"/>
  <c r="B238" i="8"/>
  <c r="B242" i="8"/>
  <c r="B243" i="8"/>
  <c r="B244" i="8"/>
  <c r="B245" i="8"/>
  <c r="B246" i="8"/>
  <c r="B247" i="8"/>
  <c r="B248" i="8"/>
  <c r="B250" i="8"/>
  <c r="R249" i="8"/>
  <c r="I249" i="8"/>
  <c r="J249" i="8"/>
  <c r="S249" i="8"/>
  <c r="U249" i="8"/>
  <c r="T249" i="8"/>
  <c r="P249" i="8"/>
  <c r="Q249" i="8"/>
  <c r="B249" i="8"/>
  <c r="R248" i="8"/>
  <c r="I248" i="8"/>
  <c r="J248" i="8"/>
  <c r="S248" i="8"/>
  <c r="U248" i="8"/>
  <c r="T248" i="8"/>
  <c r="P248" i="8"/>
  <c r="Q248" i="8"/>
  <c r="G248" i="8"/>
  <c r="R247" i="8"/>
  <c r="I247" i="8"/>
  <c r="J247" i="8"/>
  <c r="S247" i="8"/>
  <c r="U247" i="8"/>
  <c r="T247" i="8"/>
  <c r="P247" i="8"/>
  <c r="Q247" i="8"/>
  <c r="R246" i="8"/>
  <c r="I246" i="8"/>
  <c r="J246" i="8"/>
  <c r="S246" i="8"/>
  <c r="U246" i="8"/>
  <c r="T246" i="8"/>
  <c r="P246" i="8"/>
  <c r="Q246" i="8"/>
  <c r="R245" i="8"/>
  <c r="I245" i="8"/>
  <c r="J245" i="8"/>
  <c r="S245" i="8"/>
  <c r="U245" i="8"/>
  <c r="T245" i="8"/>
  <c r="P245" i="8"/>
  <c r="Q245" i="8"/>
  <c r="R244" i="8"/>
  <c r="I244" i="8"/>
  <c r="J244" i="8"/>
  <c r="S244" i="8"/>
  <c r="U244" i="8"/>
  <c r="T244" i="8"/>
  <c r="P244" i="8"/>
  <c r="Q244" i="8"/>
  <c r="G244" i="8"/>
  <c r="R243" i="8"/>
  <c r="I243" i="8"/>
  <c r="J243" i="8"/>
  <c r="S243" i="8"/>
  <c r="U243" i="8"/>
  <c r="T243" i="8"/>
  <c r="P243" i="8"/>
  <c r="Q243" i="8"/>
  <c r="R242" i="8"/>
  <c r="I242" i="8"/>
  <c r="J242" i="8"/>
  <c r="S242" i="8"/>
  <c r="U242" i="8"/>
  <c r="T242" i="8"/>
  <c r="P242" i="8"/>
  <c r="Q242" i="8"/>
  <c r="R241" i="8"/>
  <c r="I241" i="8"/>
  <c r="J241" i="8"/>
  <c r="S241" i="8"/>
  <c r="U241" i="8"/>
  <c r="T241" i="8"/>
  <c r="P241" i="8"/>
  <c r="Q241" i="8"/>
  <c r="C241" i="8"/>
  <c r="B241" i="8"/>
  <c r="R240" i="8"/>
  <c r="I240" i="8"/>
  <c r="J240" i="8"/>
  <c r="S240" i="8"/>
  <c r="U240" i="8"/>
  <c r="T240" i="8"/>
  <c r="P240" i="8"/>
  <c r="Q240" i="8"/>
  <c r="C240" i="8"/>
  <c r="B240" i="8"/>
  <c r="R239" i="8"/>
  <c r="I239" i="8"/>
  <c r="J239" i="8"/>
  <c r="S239" i="8"/>
  <c r="U239" i="8"/>
  <c r="T239" i="8"/>
  <c r="P239" i="8"/>
  <c r="Q239" i="8"/>
  <c r="C239" i="8"/>
  <c r="B239" i="8"/>
  <c r="R238" i="8"/>
  <c r="I238" i="8"/>
  <c r="J238" i="8"/>
  <c r="S238" i="8"/>
  <c r="U238" i="8"/>
  <c r="T238" i="8"/>
  <c r="P238" i="8"/>
  <c r="Q238" i="8"/>
  <c r="R237" i="8"/>
  <c r="I237" i="8"/>
  <c r="J237" i="8"/>
  <c r="S237" i="8"/>
  <c r="U237" i="8"/>
  <c r="T237" i="8"/>
  <c r="P237" i="8"/>
  <c r="Q237" i="8"/>
  <c r="R236" i="8"/>
  <c r="I236" i="8"/>
  <c r="J236" i="8"/>
  <c r="S236" i="8"/>
  <c r="U236" i="8"/>
  <c r="T236" i="8"/>
  <c r="P236" i="8"/>
  <c r="Q236" i="8"/>
  <c r="R235" i="8"/>
  <c r="I235" i="8"/>
  <c r="J235" i="8"/>
  <c r="S235" i="8"/>
  <c r="U235" i="8"/>
  <c r="T235" i="8"/>
  <c r="P235" i="8"/>
  <c r="Q235" i="8"/>
  <c r="R234" i="8"/>
  <c r="I234" i="8"/>
  <c r="J234" i="8"/>
  <c r="S234" i="8"/>
  <c r="U234" i="8"/>
  <c r="T234" i="8"/>
  <c r="P234" i="8"/>
  <c r="Q234" i="8"/>
  <c r="R233" i="8"/>
  <c r="I233" i="8"/>
  <c r="J233" i="8"/>
  <c r="S233" i="8"/>
  <c r="U233" i="8"/>
  <c r="T233" i="8"/>
  <c r="P233" i="8"/>
  <c r="Q233" i="8"/>
  <c r="R232" i="8"/>
  <c r="I232" i="8"/>
  <c r="J232" i="8"/>
  <c r="S232" i="8"/>
  <c r="U232" i="8"/>
  <c r="T232" i="8"/>
  <c r="P232" i="8"/>
  <c r="Q232" i="8"/>
  <c r="R231" i="8"/>
  <c r="I231" i="8"/>
  <c r="J231" i="8"/>
  <c r="S231" i="8"/>
  <c r="U231" i="8"/>
  <c r="T231" i="8"/>
  <c r="P231" i="8"/>
  <c r="Q231" i="8"/>
  <c r="G231" i="8"/>
  <c r="R230" i="8"/>
  <c r="I230" i="8"/>
  <c r="J230" i="8"/>
  <c r="S230" i="8"/>
  <c r="U230" i="8"/>
  <c r="T230" i="8"/>
  <c r="P230" i="8"/>
  <c r="Q230" i="8"/>
  <c r="R229" i="8"/>
  <c r="I229" i="8"/>
  <c r="J229" i="8"/>
  <c r="S229" i="8"/>
  <c r="U229" i="8"/>
  <c r="T229" i="8"/>
  <c r="P229" i="8"/>
  <c r="Q229" i="8"/>
  <c r="B229" i="8"/>
  <c r="R228" i="8"/>
  <c r="I228" i="8"/>
  <c r="J228" i="8"/>
  <c r="S228" i="8"/>
  <c r="U228" i="8"/>
  <c r="T228" i="8"/>
  <c r="P228" i="8"/>
  <c r="Q228" i="8"/>
  <c r="R227" i="8"/>
  <c r="I227" i="8"/>
  <c r="J227" i="8"/>
  <c r="S227" i="8"/>
  <c r="U227" i="8"/>
  <c r="T227" i="8"/>
  <c r="P227" i="8"/>
  <c r="Q227" i="8"/>
  <c r="R226" i="8"/>
  <c r="I226" i="8"/>
  <c r="J226" i="8"/>
  <c r="S226" i="8"/>
  <c r="U226" i="8"/>
  <c r="T226" i="8"/>
  <c r="P226" i="8"/>
  <c r="Q226" i="8"/>
  <c r="R225" i="8"/>
  <c r="I225" i="8"/>
  <c r="J225" i="8"/>
  <c r="S225" i="8"/>
  <c r="U225" i="8"/>
  <c r="T225" i="8"/>
  <c r="P225" i="8"/>
  <c r="Q225" i="8"/>
  <c r="R224" i="8"/>
  <c r="I224" i="8"/>
  <c r="J224" i="8"/>
  <c r="S224" i="8"/>
  <c r="U224" i="8"/>
  <c r="T224" i="8"/>
  <c r="P224" i="8"/>
  <c r="Q224" i="8"/>
  <c r="R223" i="8"/>
  <c r="I223" i="8"/>
  <c r="J223" i="8"/>
  <c r="S223" i="8"/>
  <c r="U223" i="8"/>
  <c r="T223" i="8"/>
  <c r="P223" i="8"/>
  <c r="Q223" i="8"/>
  <c r="G223" i="8"/>
  <c r="R222" i="8"/>
  <c r="I222" i="8"/>
  <c r="J222" i="8"/>
  <c r="S222" i="8"/>
  <c r="U222" i="8"/>
  <c r="T222" i="8"/>
  <c r="P222" i="8"/>
  <c r="Q222" i="8"/>
  <c r="R221" i="8"/>
  <c r="I221" i="8"/>
  <c r="J221" i="8"/>
  <c r="S221" i="8"/>
  <c r="U221" i="8"/>
  <c r="T221" i="8"/>
  <c r="P221" i="8"/>
  <c r="Q221" i="8"/>
  <c r="R220" i="8"/>
  <c r="I220" i="8"/>
  <c r="J220" i="8"/>
  <c r="S220" i="8"/>
  <c r="U220" i="8"/>
  <c r="T220" i="8"/>
  <c r="P220" i="8"/>
  <c r="Q220" i="8"/>
  <c r="R219" i="8"/>
  <c r="I219" i="8"/>
  <c r="J219" i="8"/>
  <c r="S219" i="8"/>
  <c r="U219" i="8"/>
  <c r="T219" i="8"/>
  <c r="P219" i="8"/>
  <c r="Q219" i="8"/>
  <c r="R218" i="8"/>
  <c r="I218" i="8"/>
  <c r="J218" i="8"/>
  <c r="S218" i="8"/>
  <c r="U218" i="8"/>
  <c r="T218" i="8"/>
  <c r="P218" i="8"/>
  <c r="Q218" i="8"/>
  <c r="R217" i="8"/>
  <c r="I217" i="8"/>
  <c r="J217" i="8"/>
  <c r="S217" i="8"/>
  <c r="U217" i="8"/>
  <c r="T217" i="8"/>
  <c r="P217" i="8"/>
  <c r="Q217" i="8"/>
  <c r="R216" i="8"/>
  <c r="I216" i="8"/>
  <c r="J216" i="8"/>
  <c r="S216" i="8"/>
  <c r="U216" i="8"/>
  <c r="T216" i="8"/>
  <c r="P216" i="8"/>
  <c r="Q216" i="8"/>
  <c r="H216" i="8"/>
  <c r="G216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8" i="8"/>
  <c r="C209" i="8"/>
  <c r="C210" i="8"/>
  <c r="C211" i="8"/>
  <c r="C212" i="8"/>
  <c r="C213" i="8"/>
  <c r="C214" i="8"/>
  <c r="C215" i="8"/>
  <c r="C216" i="8"/>
  <c r="B179" i="8"/>
  <c r="B180" i="8"/>
  <c r="B181" i="8"/>
  <c r="B182" i="8"/>
  <c r="B183" i="8"/>
  <c r="B188" i="8"/>
  <c r="B189" i="8"/>
  <c r="B191" i="8"/>
  <c r="B192" i="8"/>
  <c r="B193" i="8"/>
  <c r="B194" i="8"/>
  <c r="B195" i="8"/>
  <c r="B196" i="8"/>
  <c r="B198" i="8"/>
  <c r="B199" i="8"/>
  <c r="B200" i="8"/>
  <c r="B201" i="8"/>
  <c r="B202" i="8"/>
  <c r="B203" i="8"/>
  <c r="B204" i="8"/>
  <c r="B205" i="8"/>
  <c r="B208" i="8"/>
  <c r="B209" i="8"/>
  <c r="B210" i="8"/>
  <c r="B211" i="8"/>
  <c r="B212" i="8"/>
  <c r="B213" i="8"/>
  <c r="B214" i="8"/>
  <c r="B216" i="8"/>
  <c r="R215" i="8"/>
  <c r="I215" i="8"/>
  <c r="J215" i="8"/>
  <c r="S215" i="8"/>
  <c r="U215" i="8"/>
  <c r="T215" i="8"/>
  <c r="P215" i="8"/>
  <c r="Q215" i="8"/>
  <c r="B215" i="8"/>
  <c r="R214" i="8"/>
  <c r="I214" i="8"/>
  <c r="J214" i="8"/>
  <c r="S214" i="8"/>
  <c r="U214" i="8"/>
  <c r="T214" i="8"/>
  <c r="P214" i="8"/>
  <c r="Q214" i="8"/>
  <c r="G214" i="8"/>
  <c r="R213" i="8"/>
  <c r="I213" i="8"/>
  <c r="J213" i="8"/>
  <c r="S213" i="8"/>
  <c r="U213" i="8"/>
  <c r="T213" i="8"/>
  <c r="P213" i="8"/>
  <c r="Q213" i="8"/>
  <c r="R212" i="8"/>
  <c r="I212" i="8"/>
  <c r="J212" i="8"/>
  <c r="S212" i="8"/>
  <c r="U212" i="8"/>
  <c r="T212" i="8"/>
  <c r="P212" i="8"/>
  <c r="Q212" i="8"/>
  <c r="R211" i="8"/>
  <c r="I211" i="8"/>
  <c r="J211" i="8"/>
  <c r="S211" i="8"/>
  <c r="U211" i="8"/>
  <c r="T211" i="8"/>
  <c r="P211" i="8"/>
  <c r="Q211" i="8"/>
  <c r="R210" i="8"/>
  <c r="I210" i="8"/>
  <c r="J210" i="8"/>
  <c r="S210" i="8"/>
  <c r="U210" i="8"/>
  <c r="T210" i="8"/>
  <c r="P210" i="8"/>
  <c r="Q210" i="8"/>
  <c r="G210" i="8"/>
  <c r="R209" i="8"/>
  <c r="I209" i="8"/>
  <c r="J209" i="8"/>
  <c r="S209" i="8"/>
  <c r="U209" i="8"/>
  <c r="T209" i="8"/>
  <c r="P209" i="8"/>
  <c r="Q209" i="8"/>
  <c r="R208" i="8"/>
  <c r="I208" i="8"/>
  <c r="J208" i="8"/>
  <c r="S208" i="8"/>
  <c r="U208" i="8"/>
  <c r="T208" i="8"/>
  <c r="P208" i="8"/>
  <c r="Q208" i="8"/>
  <c r="R207" i="8"/>
  <c r="I207" i="8"/>
  <c r="J207" i="8"/>
  <c r="S207" i="8"/>
  <c r="U207" i="8"/>
  <c r="T207" i="8"/>
  <c r="P207" i="8"/>
  <c r="Q207" i="8"/>
  <c r="C207" i="8"/>
  <c r="B207" i="8"/>
  <c r="R206" i="8"/>
  <c r="I206" i="8"/>
  <c r="J206" i="8"/>
  <c r="S206" i="8"/>
  <c r="U206" i="8"/>
  <c r="T206" i="8"/>
  <c r="P206" i="8"/>
  <c r="Q206" i="8"/>
  <c r="C206" i="8"/>
  <c r="B206" i="8"/>
  <c r="R205" i="8"/>
  <c r="I205" i="8"/>
  <c r="J205" i="8"/>
  <c r="S205" i="8"/>
  <c r="U205" i="8"/>
  <c r="T205" i="8"/>
  <c r="P205" i="8"/>
  <c r="Q205" i="8"/>
  <c r="R204" i="8"/>
  <c r="I204" i="8"/>
  <c r="J204" i="8"/>
  <c r="S204" i="8"/>
  <c r="U204" i="8"/>
  <c r="T204" i="8"/>
  <c r="P204" i="8"/>
  <c r="Q204" i="8"/>
  <c r="R203" i="8"/>
  <c r="I203" i="8"/>
  <c r="J203" i="8"/>
  <c r="S203" i="8"/>
  <c r="U203" i="8"/>
  <c r="T203" i="8"/>
  <c r="P203" i="8"/>
  <c r="Q203" i="8"/>
  <c r="R202" i="8"/>
  <c r="I202" i="8"/>
  <c r="J202" i="8"/>
  <c r="S202" i="8"/>
  <c r="U202" i="8"/>
  <c r="T202" i="8"/>
  <c r="P202" i="8"/>
  <c r="Q202" i="8"/>
  <c r="R201" i="8"/>
  <c r="I201" i="8"/>
  <c r="J201" i="8"/>
  <c r="S201" i="8"/>
  <c r="U201" i="8"/>
  <c r="T201" i="8"/>
  <c r="P201" i="8"/>
  <c r="Q201" i="8"/>
  <c r="R200" i="8"/>
  <c r="I200" i="8"/>
  <c r="J200" i="8"/>
  <c r="S200" i="8"/>
  <c r="U200" i="8"/>
  <c r="T200" i="8"/>
  <c r="P200" i="8"/>
  <c r="Q200" i="8"/>
  <c r="R199" i="8"/>
  <c r="I199" i="8"/>
  <c r="J199" i="8"/>
  <c r="S199" i="8"/>
  <c r="U199" i="8"/>
  <c r="T199" i="8"/>
  <c r="P199" i="8"/>
  <c r="Q199" i="8"/>
  <c r="G199" i="8"/>
  <c r="R198" i="8"/>
  <c r="I198" i="8"/>
  <c r="J198" i="8"/>
  <c r="S198" i="8"/>
  <c r="U198" i="8"/>
  <c r="T198" i="8"/>
  <c r="P198" i="8"/>
  <c r="Q198" i="8"/>
  <c r="R197" i="8"/>
  <c r="I197" i="8"/>
  <c r="J197" i="8"/>
  <c r="S197" i="8"/>
  <c r="U197" i="8"/>
  <c r="T197" i="8"/>
  <c r="P197" i="8"/>
  <c r="Q197" i="8"/>
  <c r="B197" i="8"/>
  <c r="R196" i="8"/>
  <c r="I196" i="8"/>
  <c r="J196" i="8"/>
  <c r="S196" i="8"/>
  <c r="U196" i="8"/>
  <c r="T196" i="8"/>
  <c r="P196" i="8"/>
  <c r="Q196" i="8"/>
  <c r="R195" i="8"/>
  <c r="I195" i="8"/>
  <c r="J195" i="8"/>
  <c r="S195" i="8"/>
  <c r="U195" i="8"/>
  <c r="T195" i="8"/>
  <c r="P195" i="8"/>
  <c r="Q195" i="8"/>
  <c r="R194" i="8"/>
  <c r="I194" i="8"/>
  <c r="J194" i="8"/>
  <c r="S194" i="8"/>
  <c r="U194" i="8"/>
  <c r="T194" i="8"/>
  <c r="P194" i="8"/>
  <c r="Q194" i="8"/>
  <c r="R193" i="8"/>
  <c r="I193" i="8"/>
  <c r="J193" i="8"/>
  <c r="S193" i="8"/>
  <c r="U193" i="8"/>
  <c r="T193" i="8"/>
  <c r="P193" i="8"/>
  <c r="Q193" i="8"/>
  <c r="R192" i="8"/>
  <c r="I192" i="8"/>
  <c r="J192" i="8"/>
  <c r="S192" i="8"/>
  <c r="U192" i="8"/>
  <c r="T192" i="8"/>
  <c r="P192" i="8"/>
  <c r="Q192" i="8"/>
  <c r="R191" i="8"/>
  <c r="I191" i="8"/>
  <c r="J191" i="8"/>
  <c r="S191" i="8"/>
  <c r="U191" i="8"/>
  <c r="T191" i="8"/>
  <c r="P191" i="8"/>
  <c r="Q191" i="8"/>
  <c r="G191" i="8"/>
  <c r="R190" i="8"/>
  <c r="I190" i="8"/>
  <c r="J190" i="8"/>
  <c r="S190" i="8"/>
  <c r="U190" i="8"/>
  <c r="T190" i="8"/>
  <c r="P190" i="8"/>
  <c r="Q190" i="8"/>
  <c r="B190" i="8"/>
  <c r="R189" i="8"/>
  <c r="I189" i="8"/>
  <c r="J189" i="8"/>
  <c r="S189" i="8"/>
  <c r="U189" i="8"/>
  <c r="T189" i="8"/>
  <c r="P189" i="8"/>
  <c r="Q189" i="8"/>
  <c r="R188" i="8"/>
  <c r="I188" i="8"/>
  <c r="J188" i="8"/>
  <c r="S188" i="8"/>
  <c r="U188" i="8"/>
  <c r="T188" i="8"/>
  <c r="P188" i="8"/>
  <c r="Q188" i="8"/>
  <c r="R187" i="8"/>
  <c r="I187" i="8"/>
  <c r="J187" i="8"/>
  <c r="S187" i="8"/>
  <c r="U187" i="8"/>
  <c r="T187" i="8"/>
  <c r="P187" i="8"/>
  <c r="Q187" i="8"/>
  <c r="B187" i="8"/>
  <c r="R186" i="8"/>
  <c r="I186" i="8"/>
  <c r="J186" i="8"/>
  <c r="S186" i="8"/>
  <c r="U186" i="8"/>
  <c r="T186" i="8"/>
  <c r="P186" i="8"/>
  <c r="Q186" i="8"/>
  <c r="B186" i="8"/>
  <c r="R185" i="8"/>
  <c r="I185" i="8"/>
  <c r="J185" i="8"/>
  <c r="S185" i="8"/>
  <c r="U185" i="8"/>
  <c r="T185" i="8"/>
  <c r="P185" i="8"/>
  <c r="Q185" i="8"/>
  <c r="B185" i="8"/>
  <c r="R184" i="8"/>
  <c r="I184" i="8"/>
  <c r="J184" i="8"/>
  <c r="S184" i="8"/>
  <c r="U184" i="8"/>
  <c r="T184" i="8"/>
  <c r="P184" i="8"/>
  <c r="Q184" i="8"/>
  <c r="B184" i="8"/>
  <c r="R183" i="8"/>
  <c r="I183" i="8"/>
  <c r="J183" i="8"/>
  <c r="S183" i="8"/>
  <c r="U183" i="8"/>
  <c r="T183" i="8"/>
  <c r="P183" i="8"/>
  <c r="Q183" i="8"/>
  <c r="R182" i="8"/>
  <c r="I182" i="8"/>
  <c r="J182" i="8"/>
  <c r="S182" i="8"/>
  <c r="U182" i="8"/>
  <c r="T182" i="8"/>
  <c r="P182" i="8"/>
  <c r="Q182" i="8"/>
  <c r="R181" i="8"/>
  <c r="I181" i="8"/>
  <c r="J181" i="8"/>
  <c r="S181" i="8"/>
  <c r="U181" i="8"/>
  <c r="T181" i="8"/>
  <c r="P181" i="8"/>
  <c r="Q181" i="8"/>
  <c r="R180" i="8"/>
  <c r="I180" i="8"/>
  <c r="J180" i="8"/>
  <c r="S180" i="8"/>
  <c r="U180" i="8"/>
  <c r="T180" i="8"/>
  <c r="P180" i="8"/>
  <c r="Q180" i="8"/>
  <c r="R179" i="8"/>
  <c r="I179" i="8"/>
  <c r="J179" i="8"/>
  <c r="S179" i="8"/>
  <c r="U179" i="8"/>
  <c r="T179" i="8"/>
  <c r="P179" i="8"/>
  <c r="Q179" i="8"/>
  <c r="R178" i="8"/>
  <c r="I178" i="8"/>
  <c r="J178" i="8"/>
  <c r="S178" i="8"/>
  <c r="U178" i="8"/>
  <c r="T178" i="8"/>
  <c r="P178" i="8"/>
  <c r="Q178" i="8"/>
  <c r="R177" i="8"/>
  <c r="I177" i="8"/>
  <c r="J177" i="8"/>
  <c r="S177" i="8"/>
  <c r="U177" i="8"/>
  <c r="T177" i="8"/>
  <c r="P177" i="8"/>
  <c r="Q177" i="8"/>
  <c r="H177" i="8"/>
  <c r="G177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9" i="8"/>
  <c r="C170" i="8"/>
  <c r="C171" i="8"/>
  <c r="C172" i="8"/>
  <c r="C173" i="8"/>
  <c r="C174" i="8"/>
  <c r="C175" i="8"/>
  <c r="C176" i="8"/>
  <c r="C177" i="8"/>
  <c r="B140" i="8"/>
  <c r="B141" i="8"/>
  <c r="B142" i="8"/>
  <c r="B143" i="8"/>
  <c r="B144" i="8"/>
  <c r="B149" i="8"/>
  <c r="B150" i="8"/>
  <c r="B152" i="8"/>
  <c r="B153" i="8"/>
  <c r="B154" i="8"/>
  <c r="B155" i="8"/>
  <c r="B156" i="8"/>
  <c r="B157" i="8"/>
  <c r="B159" i="8"/>
  <c r="B160" i="8"/>
  <c r="B161" i="8"/>
  <c r="B162" i="8"/>
  <c r="B163" i="8"/>
  <c r="B164" i="8"/>
  <c r="B165" i="8"/>
  <c r="B166" i="8"/>
  <c r="B169" i="8"/>
  <c r="B170" i="8"/>
  <c r="B171" i="8"/>
  <c r="B172" i="8"/>
  <c r="B173" i="8"/>
  <c r="B174" i="8"/>
  <c r="B175" i="8"/>
  <c r="B177" i="8"/>
  <c r="R176" i="8"/>
  <c r="I176" i="8"/>
  <c r="J176" i="8"/>
  <c r="S176" i="8"/>
  <c r="U176" i="8"/>
  <c r="T176" i="8"/>
  <c r="P176" i="8"/>
  <c r="Q176" i="8"/>
  <c r="B176" i="8"/>
  <c r="R175" i="8"/>
  <c r="I175" i="8"/>
  <c r="J175" i="8"/>
  <c r="S175" i="8"/>
  <c r="U175" i="8"/>
  <c r="T175" i="8"/>
  <c r="P175" i="8"/>
  <c r="Q175" i="8"/>
  <c r="G175" i="8"/>
  <c r="R174" i="8"/>
  <c r="I174" i="8"/>
  <c r="J174" i="8"/>
  <c r="S174" i="8"/>
  <c r="U174" i="8"/>
  <c r="T174" i="8"/>
  <c r="P174" i="8"/>
  <c r="Q174" i="8"/>
  <c r="R173" i="8"/>
  <c r="I173" i="8"/>
  <c r="J173" i="8"/>
  <c r="S173" i="8"/>
  <c r="U173" i="8"/>
  <c r="T173" i="8"/>
  <c r="P173" i="8"/>
  <c r="Q173" i="8"/>
  <c r="R172" i="8"/>
  <c r="I172" i="8"/>
  <c r="J172" i="8"/>
  <c r="S172" i="8"/>
  <c r="U172" i="8"/>
  <c r="T172" i="8"/>
  <c r="P172" i="8"/>
  <c r="Q172" i="8"/>
  <c r="R171" i="8"/>
  <c r="I171" i="8"/>
  <c r="J171" i="8"/>
  <c r="S171" i="8"/>
  <c r="U171" i="8"/>
  <c r="T171" i="8"/>
  <c r="P171" i="8"/>
  <c r="Q171" i="8"/>
  <c r="G171" i="8"/>
  <c r="R170" i="8"/>
  <c r="I170" i="8"/>
  <c r="J170" i="8"/>
  <c r="S170" i="8"/>
  <c r="U170" i="8"/>
  <c r="T170" i="8"/>
  <c r="P170" i="8"/>
  <c r="Q170" i="8"/>
  <c r="R169" i="8"/>
  <c r="I169" i="8"/>
  <c r="J169" i="8"/>
  <c r="S169" i="8"/>
  <c r="U169" i="8"/>
  <c r="T169" i="8"/>
  <c r="P169" i="8"/>
  <c r="Q169" i="8"/>
  <c r="R168" i="8"/>
  <c r="I168" i="8"/>
  <c r="J168" i="8"/>
  <c r="S168" i="8"/>
  <c r="U168" i="8"/>
  <c r="T168" i="8"/>
  <c r="P168" i="8"/>
  <c r="Q168" i="8"/>
  <c r="C168" i="8"/>
  <c r="B168" i="8"/>
  <c r="R167" i="8"/>
  <c r="I167" i="8"/>
  <c r="J167" i="8"/>
  <c r="S167" i="8"/>
  <c r="U167" i="8"/>
  <c r="T167" i="8"/>
  <c r="P167" i="8"/>
  <c r="Q167" i="8"/>
  <c r="C167" i="8"/>
  <c r="B167" i="8"/>
  <c r="R166" i="8"/>
  <c r="I166" i="8"/>
  <c r="J166" i="8"/>
  <c r="S166" i="8"/>
  <c r="U166" i="8"/>
  <c r="T166" i="8"/>
  <c r="P166" i="8"/>
  <c r="Q166" i="8"/>
  <c r="R165" i="8"/>
  <c r="I165" i="8"/>
  <c r="J165" i="8"/>
  <c r="S165" i="8"/>
  <c r="U165" i="8"/>
  <c r="T165" i="8"/>
  <c r="P165" i="8"/>
  <c r="Q165" i="8"/>
  <c r="R164" i="8"/>
  <c r="I164" i="8"/>
  <c r="J164" i="8"/>
  <c r="S164" i="8"/>
  <c r="U164" i="8"/>
  <c r="T164" i="8"/>
  <c r="P164" i="8"/>
  <c r="Q164" i="8"/>
  <c r="R163" i="8"/>
  <c r="I163" i="8"/>
  <c r="J163" i="8"/>
  <c r="S163" i="8"/>
  <c r="U163" i="8"/>
  <c r="T163" i="8"/>
  <c r="P163" i="8"/>
  <c r="Q163" i="8"/>
  <c r="R162" i="8"/>
  <c r="I162" i="8"/>
  <c r="J162" i="8"/>
  <c r="S162" i="8"/>
  <c r="U162" i="8"/>
  <c r="T162" i="8"/>
  <c r="P162" i="8"/>
  <c r="Q162" i="8"/>
  <c r="R161" i="8"/>
  <c r="I161" i="8"/>
  <c r="J161" i="8"/>
  <c r="S161" i="8"/>
  <c r="U161" i="8"/>
  <c r="T161" i="8"/>
  <c r="P161" i="8"/>
  <c r="Q161" i="8"/>
  <c r="R160" i="8"/>
  <c r="I160" i="8"/>
  <c r="J160" i="8"/>
  <c r="S160" i="8"/>
  <c r="U160" i="8"/>
  <c r="T160" i="8"/>
  <c r="P160" i="8"/>
  <c r="Q160" i="8"/>
  <c r="G160" i="8"/>
  <c r="R159" i="8"/>
  <c r="I159" i="8"/>
  <c r="J159" i="8"/>
  <c r="S159" i="8"/>
  <c r="U159" i="8"/>
  <c r="T159" i="8"/>
  <c r="P159" i="8"/>
  <c r="Q159" i="8"/>
  <c r="R158" i="8"/>
  <c r="I158" i="8"/>
  <c r="J158" i="8"/>
  <c r="S158" i="8"/>
  <c r="U158" i="8"/>
  <c r="T158" i="8"/>
  <c r="P158" i="8"/>
  <c r="Q158" i="8"/>
  <c r="B158" i="8"/>
  <c r="R157" i="8"/>
  <c r="I157" i="8"/>
  <c r="J157" i="8"/>
  <c r="S157" i="8"/>
  <c r="U157" i="8"/>
  <c r="T157" i="8"/>
  <c r="P157" i="8"/>
  <c r="Q157" i="8"/>
  <c r="R156" i="8"/>
  <c r="I156" i="8"/>
  <c r="J156" i="8"/>
  <c r="S156" i="8"/>
  <c r="U156" i="8"/>
  <c r="T156" i="8"/>
  <c r="P156" i="8"/>
  <c r="Q156" i="8"/>
  <c r="R155" i="8"/>
  <c r="I155" i="8"/>
  <c r="J155" i="8"/>
  <c r="S155" i="8"/>
  <c r="U155" i="8"/>
  <c r="T155" i="8"/>
  <c r="P155" i="8"/>
  <c r="Q155" i="8"/>
  <c r="R154" i="8"/>
  <c r="I154" i="8"/>
  <c r="J154" i="8"/>
  <c r="S154" i="8"/>
  <c r="U154" i="8"/>
  <c r="T154" i="8"/>
  <c r="P154" i="8"/>
  <c r="Q154" i="8"/>
  <c r="R153" i="8"/>
  <c r="I153" i="8"/>
  <c r="J153" i="8"/>
  <c r="S153" i="8"/>
  <c r="U153" i="8"/>
  <c r="T153" i="8"/>
  <c r="P153" i="8"/>
  <c r="Q153" i="8"/>
  <c r="R152" i="8"/>
  <c r="I152" i="8"/>
  <c r="J152" i="8"/>
  <c r="S152" i="8"/>
  <c r="U152" i="8"/>
  <c r="T152" i="8"/>
  <c r="P152" i="8"/>
  <c r="Q152" i="8"/>
  <c r="G152" i="8"/>
  <c r="R151" i="8"/>
  <c r="I151" i="8"/>
  <c r="J151" i="8"/>
  <c r="S151" i="8"/>
  <c r="U151" i="8"/>
  <c r="T151" i="8"/>
  <c r="P151" i="8"/>
  <c r="Q151" i="8"/>
  <c r="B151" i="8"/>
  <c r="R150" i="8"/>
  <c r="I150" i="8"/>
  <c r="J150" i="8"/>
  <c r="S150" i="8"/>
  <c r="U150" i="8"/>
  <c r="T150" i="8"/>
  <c r="P150" i="8"/>
  <c r="Q150" i="8"/>
  <c r="R149" i="8"/>
  <c r="I149" i="8"/>
  <c r="J149" i="8"/>
  <c r="S149" i="8"/>
  <c r="U149" i="8"/>
  <c r="T149" i="8"/>
  <c r="P149" i="8"/>
  <c r="Q149" i="8"/>
  <c r="R148" i="8"/>
  <c r="I148" i="8"/>
  <c r="J148" i="8"/>
  <c r="S148" i="8"/>
  <c r="U148" i="8"/>
  <c r="T148" i="8"/>
  <c r="P148" i="8"/>
  <c r="Q148" i="8"/>
  <c r="B148" i="8"/>
  <c r="R147" i="8"/>
  <c r="I147" i="8"/>
  <c r="J147" i="8"/>
  <c r="S147" i="8"/>
  <c r="U147" i="8"/>
  <c r="T147" i="8"/>
  <c r="P147" i="8"/>
  <c r="Q147" i="8"/>
  <c r="B147" i="8"/>
  <c r="R146" i="8"/>
  <c r="I146" i="8"/>
  <c r="J146" i="8"/>
  <c r="S146" i="8"/>
  <c r="U146" i="8"/>
  <c r="T146" i="8"/>
  <c r="P146" i="8"/>
  <c r="Q146" i="8"/>
  <c r="B146" i="8"/>
  <c r="R145" i="8"/>
  <c r="I145" i="8"/>
  <c r="J145" i="8"/>
  <c r="S145" i="8"/>
  <c r="U145" i="8"/>
  <c r="T145" i="8"/>
  <c r="P145" i="8"/>
  <c r="Q145" i="8"/>
  <c r="B145" i="8"/>
  <c r="R144" i="8"/>
  <c r="I144" i="8"/>
  <c r="J144" i="8"/>
  <c r="S144" i="8"/>
  <c r="U144" i="8"/>
  <c r="T144" i="8"/>
  <c r="P144" i="8"/>
  <c r="Q144" i="8"/>
  <c r="R143" i="8"/>
  <c r="I143" i="8"/>
  <c r="J143" i="8"/>
  <c r="S143" i="8"/>
  <c r="U143" i="8"/>
  <c r="T143" i="8"/>
  <c r="P143" i="8"/>
  <c r="Q143" i="8"/>
  <c r="R142" i="8"/>
  <c r="I142" i="8"/>
  <c r="J142" i="8"/>
  <c r="S142" i="8"/>
  <c r="U142" i="8"/>
  <c r="T142" i="8"/>
  <c r="P142" i="8"/>
  <c r="Q142" i="8"/>
  <c r="R141" i="8"/>
  <c r="I141" i="8"/>
  <c r="J141" i="8"/>
  <c r="S141" i="8"/>
  <c r="U141" i="8"/>
  <c r="T141" i="8"/>
  <c r="P141" i="8"/>
  <c r="Q141" i="8"/>
  <c r="R140" i="8"/>
  <c r="I140" i="8"/>
  <c r="J140" i="8"/>
  <c r="S140" i="8"/>
  <c r="U140" i="8"/>
  <c r="T140" i="8"/>
  <c r="P140" i="8"/>
  <c r="Q140" i="8"/>
  <c r="R139" i="8"/>
  <c r="I139" i="8"/>
  <c r="J139" i="8"/>
  <c r="S139" i="8"/>
  <c r="U139" i="8"/>
  <c r="T139" i="8"/>
  <c r="P139" i="8"/>
  <c r="Q139" i="8"/>
  <c r="R138" i="8"/>
  <c r="I138" i="8"/>
  <c r="J138" i="8"/>
  <c r="S138" i="8"/>
  <c r="U138" i="8"/>
  <c r="T138" i="8"/>
  <c r="P138" i="8"/>
  <c r="Q138" i="8"/>
  <c r="H138" i="8"/>
  <c r="G138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30" i="8"/>
  <c r="C131" i="8"/>
  <c r="C132" i="8"/>
  <c r="C133" i="8"/>
  <c r="C134" i="8"/>
  <c r="C135" i="8"/>
  <c r="C136" i="8"/>
  <c r="C137" i="8"/>
  <c r="C138" i="8"/>
  <c r="B100" i="8"/>
  <c r="B101" i="8"/>
  <c r="B102" i="8"/>
  <c r="B103" i="8"/>
  <c r="B104" i="8"/>
  <c r="B109" i="8"/>
  <c r="B110" i="8"/>
  <c r="B112" i="8"/>
  <c r="B113" i="8"/>
  <c r="B114" i="8"/>
  <c r="B115" i="8"/>
  <c r="B116" i="8"/>
  <c r="B117" i="8"/>
  <c r="B119" i="8"/>
  <c r="B120" i="8"/>
  <c r="B121" i="8"/>
  <c r="B122" i="8"/>
  <c r="B123" i="8"/>
  <c r="B124" i="8"/>
  <c r="B125" i="8"/>
  <c r="B126" i="8"/>
  <c r="B127" i="8"/>
  <c r="B130" i="8"/>
  <c r="B131" i="8"/>
  <c r="B132" i="8"/>
  <c r="B133" i="8"/>
  <c r="B134" i="8"/>
  <c r="B135" i="8"/>
  <c r="B136" i="8"/>
  <c r="B138" i="8"/>
  <c r="R137" i="8"/>
  <c r="I137" i="8"/>
  <c r="J137" i="8"/>
  <c r="S137" i="8"/>
  <c r="U137" i="8"/>
  <c r="T137" i="8"/>
  <c r="P137" i="8"/>
  <c r="Q137" i="8"/>
  <c r="B137" i="8"/>
  <c r="R136" i="8"/>
  <c r="I136" i="8"/>
  <c r="J136" i="8"/>
  <c r="S136" i="8"/>
  <c r="U136" i="8"/>
  <c r="T136" i="8"/>
  <c r="P136" i="8"/>
  <c r="Q136" i="8"/>
  <c r="G136" i="8"/>
  <c r="R135" i="8"/>
  <c r="I135" i="8"/>
  <c r="J135" i="8"/>
  <c r="S135" i="8"/>
  <c r="U135" i="8"/>
  <c r="T135" i="8"/>
  <c r="P135" i="8"/>
  <c r="Q135" i="8"/>
  <c r="R134" i="8"/>
  <c r="I134" i="8"/>
  <c r="J134" i="8"/>
  <c r="S134" i="8"/>
  <c r="U134" i="8"/>
  <c r="T134" i="8"/>
  <c r="P134" i="8"/>
  <c r="Q134" i="8"/>
  <c r="R133" i="8"/>
  <c r="I133" i="8"/>
  <c r="J133" i="8"/>
  <c r="S133" i="8"/>
  <c r="U133" i="8"/>
  <c r="T133" i="8"/>
  <c r="P133" i="8"/>
  <c r="Q133" i="8"/>
  <c r="R132" i="8"/>
  <c r="I132" i="8"/>
  <c r="J132" i="8"/>
  <c r="S132" i="8"/>
  <c r="U132" i="8"/>
  <c r="T132" i="8"/>
  <c r="P132" i="8"/>
  <c r="Q132" i="8"/>
  <c r="G132" i="8"/>
  <c r="R131" i="8"/>
  <c r="I131" i="8"/>
  <c r="J131" i="8"/>
  <c r="S131" i="8"/>
  <c r="U131" i="8"/>
  <c r="T131" i="8"/>
  <c r="P131" i="8"/>
  <c r="Q131" i="8"/>
  <c r="R130" i="8"/>
  <c r="I130" i="8"/>
  <c r="J130" i="8"/>
  <c r="S130" i="8"/>
  <c r="U130" i="8"/>
  <c r="T130" i="8"/>
  <c r="P130" i="8"/>
  <c r="Q130" i="8"/>
  <c r="R129" i="8"/>
  <c r="I129" i="8"/>
  <c r="J129" i="8"/>
  <c r="S129" i="8"/>
  <c r="U129" i="8"/>
  <c r="T129" i="8"/>
  <c r="P129" i="8"/>
  <c r="Q129" i="8"/>
  <c r="C129" i="8"/>
  <c r="B129" i="8"/>
  <c r="R128" i="8"/>
  <c r="I128" i="8"/>
  <c r="J128" i="8"/>
  <c r="S128" i="8"/>
  <c r="U128" i="8"/>
  <c r="T128" i="8"/>
  <c r="P128" i="8"/>
  <c r="Q128" i="8"/>
  <c r="C128" i="8"/>
  <c r="B128" i="8"/>
  <c r="R127" i="8"/>
  <c r="I127" i="8"/>
  <c r="J127" i="8"/>
  <c r="S127" i="8"/>
  <c r="U127" i="8"/>
  <c r="T127" i="8"/>
  <c r="P127" i="8"/>
  <c r="Q127" i="8"/>
  <c r="R126" i="8"/>
  <c r="I126" i="8"/>
  <c r="J126" i="8"/>
  <c r="S126" i="8"/>
  <c r="U126" i="8"/>
  <c r="T126" i="8"/>
  <c r="P126" i="8"/>
  <c r="Q126" i="8"/>
  <c r="R125" i="8"/>
  <c r="I125" i="8"/>
  <c r="J125" i="8"/>
  <c r="S125" i="8"/>
  <c r="U125" i="8"/>
  <c r="T125" i="8"/>
  <c r="P125" i="8"/>
  <c r="Q125" i="8"/>
  <c r="R124" i="8"/>
  <c r="I124" i="8"/>
  <c r="J124" i="8"/>
  <c r="S124" i="8"/>
  <c r="U124" i="8"/>
  <c r="T124" i="8"/>
  <c r="P124" i="8"/>
  <c r="Q124" i="8"/>
  <c r="R123" i="8"/>
  <c r="I123" i="8"/>
  <c r="J123" i="8"/>
  <c r="S123" i="8"/>
  <c r="U123" i="8"/>
  <c r="T123" i="8"/>
  <c r="P123" i="8"/>
  <c r="Q123" i="8"/>
  <c r="R122" i="8"/>
  <c r="I122" i="8"/>
  <c r="J122" i="8"/>
  <c r="S122" i="8"/>
  <c r="U122" i="8"/>
  <c r="T122" i="8"/>
  <c r="P122" i="8"/>
  <c r="Q122" i="8"/>
  <c r="R121" i="8"/>
  <c r="I121" i="8"/>
  <c r="J121" i="8"/>
  <c r="S121" i="8"/>
  <c r="U121" i="8"/>
  <c r="T121" i="8"/>
  <c r="P121" i="8"/>
  <c r="Q121" i="8"/>
  <c r="R120" i="8"/>
  <c r="I120" i="8"/>
  <c r="J120" i="8"/>
  <c r="S120" i="8"/>
  <c r="U120" i="8"/>
  <c r="T120" i="8"/>
  <c r="P120" i="8"/>
  <c r="Q120" i="8"/>
  <c r="G120" i="8"/>
  <c r="R119" i="8"/>
  <c r="I119" i="8"/>
  <c r="J119" i="8"/>
  <c r="S119" i="8"/>
  <c r="U119" i="8"/>
  <c r="T119" i="8"/>
  <c r="P119" i="8"/>
  <c r="Q119" i="8"/>
  <c r="R118" i="8"/>
  <c r="I118" i="8"/>
  <c r="J118" i="8"/>
  <c r="S118" i="8"/>
  <c r="U118" i="8"/>
  <c r="T118" i="8"/>
  <c r="P118" i="8"/>
  <c r="Q118" i="8"/>
  <c r="B118" i="8"/>
  <c r="R117" i="8"/>
  <c r="I117" i="8"/>
  <c r="J117" i="8"/>
  <c r="S117" i="8"/>
  <c r="U117" i="8"/>
  <c r="T117" i="8"/>
  <c r="P117" i="8"/>
  <c r="Q117" i="8"/>
  <c r="R116" i="8"/>
  <c r="I116" i="8"/>
  <c r="J116" i="8"/>
  <c r="S116" i="8"/>
  <c r="U116" i="8"/>
  <c r="T116" i="8"/>
  <c r="P116" i="8"/>
  <c r="Q116" i="8"/>
  <c r="R115" i="8"/>
  <c r="I115" i="8"/>
  <c r="J115" i="8"/>
  <c r="S115" i="8"/>
  <c r="U115" i="8"/>
  <c r="T115" i="8"/>
  <c r="P115" i="8"/>
  <c r="Q115" i="8"/>
  <c r="R114" i="8"/>
  <c r="I114" i="8"/>
  <c r="J114" i="8"/>
  <c r="S114" i="8"/>
  <c r="U114" i="8"/>
  <c r="T114" i="8"/>
  <c r="P114" i="8"/>
  <c r="Q114" i="8"/>
  <c r="R113" i="8"/>
  <c r="I113" i="8"/>
  <c r="J113" i="8"/>
  <c r="S113" i="8"/>
  <c r="U113" i="8"/>
  <c r="T113" i="8"/>
  <c r="P113" i="8"/>
  <c r="Q113" i="8"/>
  <c r="R112" i="8"/>
  <c r="I112" i="8"/>
  <c r="J112" i="8"/>
  <c r="S112" i="8"/>
  <c r="U112" i="8"/>
  <c r="T112" i="8"/>
  <c r="P112" i="8"/>
  <c r="Q112" i="8"/>
  <c r="G112" i="8"/>
  <c r="R111" i="8"/>
  <c r="I111" i="8"/>
  <c r="J111" i="8"/>
  <c r="S111" i="8"/>
  <c r="U111" i="8"/>
  <c r="T111" i="8"/>
  <c r="P111" i="8"/>
  <c r="Q111" i="8"/>
  <c r="B111" i="8"/>
  <c r="R110" i="8"/>
  <c r="I110" i="8"/>
  <c r="J110" i="8"/>
  <c r="S110" i="8"/>
  <c r="U110" i="8"/>
  <c r="T110" i="8"/>
  <c r="P110" i="8"/>
  <c r="Q110" i="8"/>
  <c r="R109" i="8"/>
  <c r="I109" i="8"/>
  <c r="J109" i="8"/>
  <c r="S109" i="8"/>
  <c r="U109" i="8"/>
  <c r="T109" i="8"/>
  <c r="P109" i="8"/>
  <c r="Q109" i="8"/>
  <c r="R108" i="8"/>
  <c r="I108" i="8"/>
  <c r="J108" i="8"/>
  <c r="S108" i="8"/>
  <c r="U108" i="8"/>
  <c r="T108" i="8"/>
  <c r="P108" i="8"/>
  <c r="Q108" i="8"/>
  <c r="B108" i="8"/>
  <c r="R107" i="8"/>
  <c r="I107" i="8"/>
  <c r="J107" i="8"/>
  <c r="S107" i="8"/>
  <c r="U107" i="8"/>
  <c r="T107" i="8"/>
  <c r="P107" i="8"/>
  <c r="Q107" i="8"/>
  <c r="B107" i="8"/>
  <c r="R106" i="8"/>
  <c r="I106" i="8"/>
  <c r="J106" i="8"/>
  <c r="S106" i="8"/>
  <c r="U106" i="8"/>
  <c r="T106" i="8"/>
  <c r="P106" i="8"/>
  <c r="Q106" i="8"/>
  <c r="B106" i="8"/>
  <c r="R105" i="8"/>
  <c r="I105" i="8"/>
  <c r="J105" i="8"/>
  <c r="S105" i="8"/>
  <c r="U105" i="8"/>
  <c r="T105" i="8"/>
  <c r="P105" i="8"/>
  <c r="Q105" i="8"/>
  <c r="B105" i="8"/>
  <c r="R104" i="8"/>
  <c r="I104" i="8"/>
  <c r="J104" i="8"/>
  <c r="S104" i="8"/>
  <c r="U104" i="8"/>
  <c r="T104" i="8"/>
  <c r="P104" i="8"/>
  <c r="Q104" i="8"/>
  <c r="R103" i="8"/>
  <c r="I103" i="8"/>
  <c r="J103" i="8"/>
  <c r="S103" i="8"/>
  <c r="U103" i="8"/>
  <c r="T103" i="8"/>
  <c r="P103" i="8"/>
  <c r="Q103" i="8"/>
  <c r="R102" i="8"/>
  <c r="I102" i="8"/>
  <c r="J102" i="8"/>
  <c r="S102" i="8"/>
  <c r="U102" i="8"/>
  <c r="T102" i="8"/>
  <c r="P102" i="8"/>
  <c r="Q102" i="8"/>
  <c r="R101" i="8"/>
  <c r="I101" i="8"/>
  <c r="J101" i="8"/>
  <c r="S101" i="8"/>
  <c r="U101" i="8"/>
  <c r="T101" i="8"/>
  <c r="P101" i="8"/>
  <c r="Q101" i="8"/>
  <c r="R100" i="8"/>
  <c r="I100" i="8"/>
  <c r="J100" i="8"/>
  <c r="S100" i="8"/>
  <c r="U100" i="8"/>
  <c r="T100" i="8"/>
  <c r="P100" i="8"/>
  <c r="Q100" i="8"/>
  <c r="R99" i="8"/>
  <c r="I99" i="8"/>
  <c r="J99" i="8"/>
  <c r="S99" i="8"/>
  <c r="U99" i="8"/>
  <c r="T99" i="8"/>
  <c r="P99" i="8"/>
  <c r="Q99" i="8"/>
  <c r="R98" i="8"/>
  <c r="I98" i="8"/>
  <c r="J98" i="8"/>
  <c r="S98" i="8"/>
  <c r="U98" i="8"/>
  <c r="T98" i="8"/>
  <c r="P98" i="8"/>
  <c r="Q98" i="8"/>
  <c r="H98" i="8"/>
  <c r="G98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B62" i="8"/>
  <c r="B63" i="8"/>
  <c r="B64" i="8"/>
  <c r="B65" i="8"/>
  <c r="B66" i="8"/>
  <c r="B71" i="8"/>
  <c r="B72" i="8"/>
  <c r="B74" i="8"/>
  <c r="B75" i="8"/>
  <c r="B76" i="8"/>
  <c r="B77" i="8"/>
  <c r="B78" i="8"/>
  <c r="B79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8" i="8"/>
  <c r="R97" i="8"/>
  <c r="I97" i="8"/>
  <c r="J97" i="8"/>
  <c r="S97" i="8"/>
  <c r="U97" i="8"/>
  <c r="T97" i="8"/>
  <c r="P97" i="8"/>
  <c r="Q97" i="8"/>
  <c r="B97" i="8"/>
  <c r="R96" i="8"/>
  <c r="I96" i="8"/>
  <c r="J96" i="8"/>
  <c r="S96" i="8"/>
  <c r="U96" i="8"/>
  <c r="T96" i="8"/>
  <c r="P96" i="8"/>
  <c r="Q96" i="8"/>
  <c r="G96" i="8"/>
  <c r="R95" i="8"/>
  <c r="I95" i="8"/>
  <c r="J95" i="8"/>
  <c r="S95" i="8"/>
  <c r="U95" i="8"/>
  <c r="T95" i="8"/>
  <c r="P95" i="8"/>
  <c r="Q95" i="8"/>
  <c r="R94" i="8"/>
  <c r="I94" i="8"/>
  <c r="J94" i="8"/>
  <c r="S94" i="8"/>
  <c r="U94" i="8"/>
  <c r="T94" i="8"/>
  <c r="P94" i="8"/>
  <c r="Q94" i="8"/>
  <c r="R93" i="8"/>
  <c r="I93" i="8"/>
  <c r="J93" i="8"/>
  <c r="S93" i="8"/>
  <c r="U93" i="8"/>
  <c r="T93" i="8"/>
  <c r="P93" i="8"/>
  <c r="Q93" i="8"/>
  <c r="R92" i="8"/>
  <c r="I92" i="8"/>
  <c r="J92" i="8"/>
  <c r="S92" i="8"/>
  <c r="U92" i="8"/>
  <c r="T92" i="8"/>
  <c r="P92" i="8"/>
  <c r="Q92" i="8"/>
  <c r="G92" i="8"/>
  <c r="R91" i="8"/>
  <c r="I91" i="8"/>
  <c r="J91" i="8"/>
  <c r="S91" i="8"/>
  <c r="U91" i="8"/>
  <c r="T91" i="8"/>
  <c r="P91" i="8"/>
  <c r="Q91" i="8"/>
  <c r="R90" i="8"/>
  <c r="I90" i="8"/>
  <c r="J90" i="8"/>
  <c r="S90" i="8"/>
  <c r="U90" i="8"/>
  <c r="T90" i="8"/>
  <c r="P90" i="8"/>
  <c r="Q90" i="8"/>
  <c r="R89" i="8"/>
  <c r="I89" i="8"/>
  <c r="J89" i="8"/>
  <c r="S89" i="8"/>
  <c r="U89" i="8"/>
  <c r="T89" i="8"/>
  <c r="P89" i="8"/>
  <c r="Q89" i="8"/>
  <c r="R88" i="8"/>
  <c r="I88" i="8"/>
  <c r="J88" i="8"/>
  <c r="S88" i="8"/>
  <c r="U88" i="8"/>
  <c r="T88" i="8"/>
  <c r="P88" i="8"/>
  <c r="Q88" i="8"/>
  <c r="R87" i="8"/>
  <c r="I87" i="8"/>
  <c r="J87" i="8"/>
  <c r="S87" i="8"/>
  <c r="U87" i="8"/>
  <c r="T87" i="8"/>
  <c r="P87" i="8"/>
  <c r="Q87" i="8"/>
  <c r="R86" i="8"/>
  <c r="I86" i="8"/>
  <c r="J86" i="8"/>
  <c r="S86" i="8"/>
  <c r="U86" i="8"/>
  <c r="T86" i="8"/>
  <c r="P86" i="8"/>
  <c r="Q86" i="8"/>
  <c r="R85" i="8"/>
  <c r="I85" i="8"/>
  <c r="J85" i="8"/>
  <c r="S85" i="8"/>
  <c r="U85" i="8"/>
  <c r="T85" i="8"/>
  <c r="P85" i="8"/>
  <c r="Q85" i="8"/>
  <c r="R84" i="8"/>
  <c r="I84" i="8"/>
  <c r="J84" i="8"/>
  <c r="S84" i="8"/>
  <c r="U84" i="8"/>
  <c r="T84" i="8"/>
  <c r="P84" i="8"/>
  <c r="Q84" i="8"/>
  <c r="R83" i="8"/>
  <c r="I83" i="8"/>
  <c r="J83" i="8"/>
  <c r="S83" i="8"/>
  <c r="U83" i="8"/>
  <c r="T83" i="8"/>
  <c r="P83" i="8"/>
  <c r="Q83" i="8"/>
  <c r="R82" i="8"/>
  <c r="I82" i="8"/>
  <c r="J82" i="8"/>
  <c r="S82" i="8"/>
  <c r="U82" i="8"/>
  <c r="T82" i="8"/>
  <c r="P82" i="8"/>
  <c r="Q82" i="8"/>
  <c r="G82" i="8"/>
  <c r="R81" i="8"/>
  <c r="I81" i="8"/>
  <c r="J81" i="8"/>
  <c r="S81" i="8"/>
  <c r="U81" i="8"/>
  <c r="T81" i="8"/>
  <c r="P81" i="8"/>
  <c r="Q81" i="8"/>
  <c r="R80" i="8"/>
  <c r="I80" i="8"/>
  <c r="J80" i="8"/>
  <c r="S80" i="8"/>
  <c r="U80" i="8"/>
  <c r="T80" i="8"/>
  <c r="P80" i="8"/>
  <c r="Q80" i="8"/>
  <c r="B80" i="8"/>
  <c r="R79" i="8"/>
  <c r="I79" i="8"/>
  <c r="J79" i="8"/>
  <c r="S79" i="8"/>
  <c r="U79" i="8"/>
  <c r="T79" i="8"/>
  <c r="P79" i="8"/>
  <c r="Q79" i="8"/>
  <c r="R78" i="8"/>
  <c r="I78" i="8"/>
  <c r="J78" i="8"/>
  <c r="S78" i="8"/>
  <c r="U78" i="8"/>
  <c r="T78" i="8"/>
  <c r="P78" i="8"/>
  <c r="Q78" i="8"/>
  <c r="R77" i="8"/>
  <c r="I77" i="8"/>
  <c r="J77" i="8"/>
  <c r="S77" i="8"/>
  <c r="U77" i="8"/>
  <c r="T77" i="8"/>
  <c r="P77" i="8"/>
  <c r="Q77" i="8"/>
  <c r="R76" i="8"/>
  <c r="I76" i="8"/>
  <c r="J76" i="8"/>
  <c r="S76" i="8"/>
  <c r="U76" i="8"/>
  <c r="T76" i="8"/>
  <c r="P76" i="8"/>
  <c r="Q76" i="8"/>
  <c r="R75" i="8"/>
  <c r="I75" i="8"/>
  <c r="J75" i="8"/>
  <c r="S75" i="8"/>
  <c r="U75" i="8"/>
  <c r="T75" i="8"/>
  <c r="P75" i="8"/>
  <c r="Q75" i="8"/>
  <c r="R74" i="8"/>
  <c r="I74" i="8"/>
  <c r="J74" i="8"/>
  <c r="S74" i="8"/>
  <c r="U74" i="8"/>
  <c r="T74" i="8"/>
  <c r="P74" i="8"/>
  <c r="Q74" i="8"/>
  <c r="G74" i="8"/>
  <c r="R73" i="8"/>
  <c r="I73" i="8"/>
  <c r="J73" i="8"/>
  <c r="S73" i="8"/>
  <c r="U73" i="8"/>
  <c r="T73" i="8"/>
  <c r="P73" i="8"/>
  <c r="Q73" i="8"/>
  <c r="B73" i="8"/>
  <c r="R72" i="8"/>
  <c r="I72" i="8"/>
  <c r="J72" i="8"/>
  <c r="S72" i="8"/>
  <c r="U72" i="8"/>
  <c r="T72" i="8"/>
  <c r="P72" i="8"/>
  <c r="Q72" i="8"/>
  <c r="R71" i="8"/>
  <c r="I71" i="8"/>
  <c r="J71" i="8"/>
  <c r="S71" i="8"/>
  <c r="U71" i="8"/>
  <c r="T71" i="8"/>
  <c r="P71" i="8"/>
  <c r="Q71" i="8"/>
  <c r="R70" i="8"/>
  <c r="I70" i="8"/>
  <c r="J70" i="8"/>
  <c r="S70" i="8"/>
  <c r="U70" i="8"/>
  <c r="T70" i="8"/>
  <c r="P70" i="8"/>
  <c r="Q70" i="8"/>
  <c r="B70" i="8"/>
  <c r="R69" i="8"/>
  <c r="I69" i="8"/>
  <c r="J69" i="8"/>
  <c r="S69" i="8"/>
  <c r="U69" i="8"/>
  <c r="T69" i="8"/>
  <c r="P69" i="8"/>
  <c r="Q69" i="8"/>
  <c r="B69" i="8"/>
  <c r="R68" i="8"/>
  <c r="I68" i="8"/>
  <c r="J68" i="8"/>
  <c r="S68" i="8"/>
  <c r="U68" i="8"/>
  <c r="T68" i="8"/>
  <c r="P68" i="8"/>
  <c r="Q68" i="8"/>
  <c r="B68" i="8"/>
  <c r="R67" i="8"/>
  <c r="I67" i="8"/>
  <c r="J67" i="8"/>
  <c r="S67" i="8"/>
  <c r="U67" i="8"/>
  <c r="T67" i="8"/>
  <c r="P67" i="8"/>
  <c r="Q67" i="8"/>
  <c r="B67" i="8"/>
  <c r="R66" i="8"/>
  <c r="I66" i="8"/>
  <c r="J66" i="8"/>
  <c r="S66" i="8"/>
  <c r="U66" i="8"/>
  <c r="T66" i="8"/>
  <c r="P66" i="8"/>
  <c r="Q66" i="8"/>
  <c r="R65" i="8"/>
  <c r="I65" i="8"/>
  <c r="J65" i="8"/>
  <c r="S65" i="8"/>
  <c r="U65" i="8"/>
  <c r="T65" i="8"/>
  <c r="P65" i="8"/>
  <c r="Q65" i="8"/>
  <c r="R64" i="8"/>
  <c r="I64" i="8"/>
  <c r="J64" i="8"/>
  <c r="S64" i="8"/>
  <c r="U64" i="8"/>
  <c r="T64" i="8"/>
  <c r="P64" i="8"/>
  <c r="Q64" i="8"/>
  <c r="R63" i="8"/>
  <c r="I63" i="8"/>
  <c r="J63" i="8"/>
  <c r="S63" i="8"/>
  <c r="U63" i="8"/>
  <c r="T63" i="8"/>
  <c r="P63" i="8"/>
  <c r="Q63" i="8"/>
  <c r="R62" i="8"/>
  <c r="I62" i="8"/>
  <c r="J62" i="8"/>
  <c r="S62" i="8"/>
  <c r="U62" i="8"/>
  <c r="T62" i="8"/>
  <c r="P62" i="8"/>
  <c r="Q62" i="8"/>
  <c r="R61" i="8"/>
  <c r="I61" i="8"/>
  <c r="J61" i="8"/>
  <c r="S61" i="8"/>
  <c r="U61" i="8"/>
  <c r="T61" i="8"/>
  <c r="P61" i="8"/>
  <c r="Q61" i="8"/>
  <c r="R60" i="8"/>
  <c r="I60" i="8"/>
  <c r="J60" i="8"/>
  <c r="S60" i="8"/>
  <c r="U60" i="8"/>
  <c r="T60" i="8"/>
  <c r="P60" i="8"/>
  <c r="Q60" i="8"/>
  <c r="H60" i="8"/>
  <c r="G60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60" i="8"/>
  <c r="R59" i="8"/>
  <c r="I59" i="8"/>
  <c r="J59" i="8"/>
  <c r="S59" i="8"/>
  <c r="U59" i="8"/>
  <c r="T59" i="8"/>
  <c r="P59" i="8"/>
  <c r="Q59" i="8"/>
  <c r="B59" i="8"/>
  <c r="R58" i="8"/>
  <c r="I58" i="8"/>
  <c r="J58" i="8"/>
  <c r="S58" i="8"/>
  <c r="U58" i="8"/>
  <c r="T58" i="8"/>
  <c r="P58" i="8"/>
  <c r="Q58" i="8"/>
  <c r="G58" i="8"/>
  <c r="R57" i="8"/>
  <c r="I57" i="8"/>
  <c r="J57" i="8"/>
  <c r="S57" i="8"/>
  <c r="U57" i="8"/>
  <c r="T57" i="8"/>
  <c r="P57" i="8"/>
  <c r="Q57" i="8"/>
  <c r="R56" i="8"/>
  <c r="I56" i="8"/>
  <c r="J56" i="8"/>
  <c r="S56" i="8"/>
  <c r="U56" i="8"/>
  <c r="T56" i="8"/>
  <c r="P56" i="8"/>
  <c r="Q56" i="8"/>
  <c r="R55" i="8"/>
  <c r="I55" i="8"/>
  <c r="J55" i="8"/>
  <c r="S55" i="8"/>
  <c r="U55" i="8"/>
  <c r="T55" i="8"/>
  <c r="P55" i="8"/>
  <c r="Q55" i="8"/>
  <c r="R54" i="8"/>
  <c r="I54" i="8"/>
  <c r="J54" i="8"/>
  <c r="S54" i="8"/>
  <c r="U54" i="8"/>
  <c r="T54" i="8"/>
  <c r="P54" i="8"/>
  <c r="Q54" i="8"/>
  <c r="G54" i="8"/>
  <c r="R53" i="8"/>
  <c r="I53" i="8"/>
  <c r="J53" i="8"/>
  <c r="S53" i="8"/>
  <c r="U53" i="8"/>
  <c r="T53" i="8"/>
  <c r="P53" i="8"/>
  <c r="Q53" i="8"/>
  <c r="R52" i="8"/>
  <c r="I52" i="8"/>
  <c r="J52" i="8"/>
  <c r="S52" i="8"/>
  <c r="U52" i="8"/>
  <c r="T52" i="8"/>
  <c r="P52" i="8"/>
  <c r="Q52" i="8"/>
  <c r="R51" i="8"/>
  <c r="I51" i="8"/>
  <c r="J51" i="8"/>
  <c r="S51" i="8"/>
  <c r="U51" i="8"/>
  <c r="T51" i="8"/>
  <c r="P51" i="8"/>
  <c r="Q51" i="8"/>
  <c r="R50" i="8"/>
  <c r="I50" i="8"/>
  <c r="J50" i="8"/>
  <c r="S50" i="8"/>
  <c r="U50" i="8"/>
  <c r="T50" i="8"/>
  <c r="P50" i="8"/>
  <c r="Q50" i="8"/>
  <c r="R49" i="8"/>
  <c r="I49" i="8"/>
  <c r="J49" i="8"/>
  <c r="S49" i="8"/>
  <c r="U49" i="8"/>
  <c r="T49" i="8"/>
  <c r="P49" i="8"/>
  <c r="Q49" i="8"/>
  <c r="R48" i="8"/>
  <c r="I48" i="8"/>
  <c r="J48" i="8"/>
  <c r="S48" i="8"/>
  <c r="U48" i="8"/>
  <c r="T48" i="8"/>
  <c r="P48" i="8"/>
  <c r="Q48" i="8"/>
  <c r="R47" i="8"/>
  <c r="I47" i="8"/>
  <c r="J47" i="8"/>
  <c r="S47" i="8"/>
  <c r="U47" i="8"/>
  <c r="T47" i="8"/>
  <c r="P47" i="8"/>
  <c r="Q47" i="8"/>
  <c r="R46" i="8"/>
  <c r="I46" i="8"/>
  <c r="J46" i="8"/>
  <c r="S46" i="8"/>
  <c r="U46" i="8"/>
  <c r="T46" i="8"/>
  <c r="P46" i="8"/>
  <c r="Q46" i="8"/>
  <c r="R45" i="8"/>
  <c r="I45" i="8"/>
  <c r="J45" i="8"/>
  <c r="S45" i="8"/>
  <c r="U45" i="8"/>
  <c r="T45" i="8"/>
  <c r="P45" i="8"/>
  <c r="Q45" i="8"/>
  <c r="R44" i="8"/>
  <c r="I44" i="8"/>
  <c r="J44" i="8"/>
  <c r="S44" i="8"/>
  <c r="U44" i="8"/>
  <c r="T44" i="8"/>
  <c r="P44" i="8"/>
  <c r="Q44" i="8"/>
  <c r="R43" i="8"/>
  <c r="I43" i="8"/>
  <c r="J43" i="8"/>
  <c r="S43" i="8"/>
  <c r="U43" i="8"/>
  <c r="T43" i="8"/>
  <c r="P43" i="8"/>
  <c r="Q43" i="8"/>
  <c r="R42" i="8"/>
  <c r="I42" i="8"/>
  <c r="J42" i="8"/>
  <c r="S42" i="8"/>
  <c r="U42" i="8"/>
  <c r="T42" i="8"/>
  <c r="P42" i="8"/>
  <c r="Q42" i="8"/>
  <c r="G42" i="8"/>
  <c r="R41" i="8"/>
  <c r="I41" i="8"/>
  <c r="J41" i="8"/>
  <c r="S41" i="8"/>
  <c r="U41" i="8"/>
  <c r="T41" i="8"/>
  <c r="P41" i="8"/>
  <c r="Q41" i="8"/>
  <c r="R40" i="8"/>
  <c r="I40" i="8"/>
  <c r="J40" i="8"/>
  <c r="S40" i="8"/>
  <c r="U40" i="8"/>
  <c r="T40" i="8"/>
  <c r="P40" i="8"/>
  <c r="Q40" i="8"/>
  <c r="R39" i="8"/>
  <c r="I39" i="8"/>
  <c r="J39" i="8"/>
  <c r="S39" i="8"/>
  <c r="U39" i="8"/>
  <c r="T39" i="8"/>
  <c r="P39" i="8"/>
  <c r="Q39" i="8"/>
  <c r="R38" i="8"/>
  <c r="I38" i="8"/>
  <c r="J38" i="8"/>
  <c r="S38" i="8"/>
  <c r="U38" i="8"/>
  <c r="T38" i="8"/>
  <c r="P38" i="8"/>
  <c r="Q38" i="8"/>
  <c r="R37" i="8"/>
  <c r="I37" i="8"/>
  <c r="J37" i="8"/>
  <c r="S37" i="8"/>
  <c r="U37" i="8"/>
  <c r="T37" i="8"/>
  <c r="P37" i="8"/>
  <c r="Q37" i="8"/>
  <c r="R36" i="8"/>
  <c r="I36" i="8"/>
  <c r="J36" i="8"/>
  <c r="S36" i="8"/>
  <c r="U36" i="8"/>
  <c r="T36" i="8"/>
  <c r="P36" i="8"/>
  <c r="Q36" i="8"/>
  <c r="R35" i="8"/>
  <c r="I35" i="8"/>
  <c r="J35" i="8"/>
  <c r="S35" i="8"/>
  <c r="U35" i="8"/>
  <c r="T35" i="8"/>
  <c r="P35" i="8"/>
  <c r="Q35" i="8"/>
  <c r="R34" i="8"/>
  <c r="I34" i="8"/>
  <c r="J34" i="8"/>
  <c r="S34" i="8"/>
  <c r="U34" i="8"/>
  <c r="T34" i="8"/>
  <c r="P34" i="8"/>
  <c r="Q34" i="8"/>
  <c r="R33" i="8"/>
  <c r="I33" i="8"/>
  <c r="J33" i="8"/>
  <c r="S33" i="8"/>
  <c r="U33" i="8"/>
  <c r="T33" i="8"/>
  <c r="P33" i="8"/>
  <c r="Q33" i="8"/>
  <c r="G33" i="8"/>
  <c r="R32" i="8"/>
  <c r="I32" i="8"/>
  <c r="J32" i="8"/>
  <c r="S32" i="8"/>
  <c r="U32" i="8"/>
  <c r="T32" i="8"/>
  <c r="P32" i="8"/>
  <c r="Q32" i="8"/>
  <c r="R31" i="8"/>
  <c r="I31" i="8"/>
  <c r="J31" i="8"/>
  <c r="S31" i="8"/>
  <c r="U31" i="8"/>
  <c r="T31" i="8"/>
  <c r="P31" i="8"/>
  <c r="Q31" i="8"/>
  <c r="X30" i="8"/>
  <c r="R30" i="8"/>
  <c r="I30" i="8"/>
  <c r="J30" i="8"/>
  <c r="S30" i="8"/>
  <c r="U30" i="8"/>
  <c r="T30" i="8"/>
  <c r="P30" i="8"/>
  <c r="Q30" i="8"/>
  <c r="X29" i="8"/>
  <c r="R29" i="8"/>
  <c r="I29" i="8"/>
  <c r="J29" i="8"/>
  <c r="S29" i="8"/>
  <c r="U29" i="8"/>
  <c r="T29" i="8"/>
  <c r="P29" i="8"/>
  <c r="Q29" i="8"/>
  <c r="X28" i="8"/>
  <c r="R28" i="8"/>
  <c r="I28" i="8"/>
  <c r="J28" i="8"/>
  <c r="S28" i="8"/>
  <c r="U28" i="8"/>
  <c r="T28" i="8"/>
  <c r="P28" i="8"/>
  <c r="Q28" i="8"/>
  <c r="X27" i="8"/>
  <c r="R27" i="8"/>
  <c r="I27" i="8"/>
  <c r="J27" i="8"/>
  <c r="S27" i="8"/>
  <c r="U27" i="8"/>
  <c r="T27" i="8"/>
  <c r="P27" i="8"/>
  <c r="Q27" i="8"/>
  <c r="X26" i="8"/>
  <c r="R26" i="8"/>
  <c r="I26" i="8"/>
  <c r="J26" i="8"/>
  <c r="S26" i="8"/>
  <c r="U26" i="8"/>
  <c r="T26" i="8"/>
  <c r="P26" i="8"/>
  <c r="Q26" i="8"/>
  <c r="X25" i="8"/>
  <c r="R25" i="8"/>
  <c r="I25" i="8"/>
  <c r="J25" i="8"/>
  <c r="S25" i="8"/>
  <c r="U25" i="8"/>
  <c r="T25" i="8"/>
  <c r="P25" i="8"/>
  <c r="Q25" i="8"/>
  <c r="X24" i="8"/>
  <c r="R24" i="8"/>
  <c r="I24" i="8"/>
  <c r="J24" i="8"/>
  <c r="S24" i="8"/>
  <c r="U24" i="8"/>
  <c r="T24" i="8"/>
  <c r="P24" i="8"/>
  <c r="Q24" i="8"/>
  <c r="F21" i="8"/>
  <c r="F22" i="8"/>
  <c r="F23" i="8"/>
  <c r="H24" i="8"/>
  <c r="G24" i="8"/>
  <c r="C18" i="8"/>
  <c r="C19" i="8"/>
  <c r="C20" i="8"/>
  <c r="C21" i="8"/>
  <c r="C22" i="8"/>
  <c r="C23" i="8"/>
  <c r="C24" i="8"/>
  <c r="B18" i="8"/>
  <c r="B19" i="8"/>
  <c r="B20" i="8"/>
  <c r="B21" i="8"/>
  <c r="B22" i="8"/>
  <c r="B23" i="8"/>
  <c r="B24" i="8"/>
  <c r="X23" i="8"/>
  <c r="R23" i="8"/>
  <c r="I23" i="8"/>
  <c r="J23" i="8"/>
  <c r="S23" i="8"/>
  <c r="U23" i="8"/>
  <c r="T23" i="8"/>
  <c r="P23" i="8"/>
  <c r="Q23" i="8"/>
  <c r="X22" i="8"/>
  <c r="R22" i="8"/>
  <c r="I22" i="8"/>
  <c r="J22" i="8"/>
  <c r="S22" i="8"/>
  <c r="U22" i="8"/>
  <c r="T22" i="8"/>
  <c r="P22" i="8"/>
  <c r="Q22" i="8"/>
  <c r="X21" i="8"/>
  <c r="R21" i="8"/>
  <c r="I21" i="8"/>
  <c r="J21" i="8"/>
  <c r="S21" i="8"/>
  <c r="U21" i="8"/>
  <c r="T21" i="8"/>
  <c r="P21" i="8"/>
  <c r="Q21" i="8"/>
  <c r="X20" i="8"/>
  <c r="R20" i="8"/>
  <c r="J20" i="8"/>
  <c r="S20" i="8"/>
  <c r="U20" i="8"/>
  <c r="T20" i="8"/>
  <c r="P20" i="8"/>
  <c r="Q20" i="8"/>
  <c r="X19" i="8"/>
  <c r="R19" i="8"/>
  <c r="J19" i="8"/>
  <c r="S19" i="8"/>
  <c r="U19" i="8"/>
  <c r="T19" i="8"/>
  <c r="P19" i="8"/>
  <c r="Q19" i="8"/>
  <c r="X18" i="8"/>
  <c r="R18" i="8"/>
  <c r="J18" i="8"/>
  <c r="S18" i="8"/>
  <c r="U18" i="8"/>
  <c r="T18" i="8"/>
  <c r="P18" i="8"/>
  <c r="Q18" i="8"/>
  <c r="X17" i="8"/>
  <c r="R17" i="8"/>
  <c r="S17" i="8"/>
  <c r="U17" i="8"/>
  <c r="T17" i="8"/>
  <c r="P17" i="8"/>
  <c r="Q17" i="8"/>
  <c r="U15" i="8"/>
  <c r="T15" i="8"/>
  <c r="S15" i="8"/>
  <c r="R15" i="8"/>
  <c r="L15" i="8"/>
  <c r="K15" i="8"/>
  <c r="J15" i="8"/>
  <c r="H15" i="8"/>
  <c r="G15" i="8"/>
  <c r="F15" i="8"/>
  <c r="U13" i="8"/>
  <c r="T13" i="8"/>
  <c r="S13" i="8"/>
  <c r="R13" i="8"/>
  <c r="P13" i="8"/>
  <c r="O13" i="8"/>
  <c r="N13" i="8"/>
  <c r="L13" i="8"/>
  <c r="K13" i="8"/>
  <c r="J13" i="8"/>
  <c r="I13" i="8"/>
  <c r="H13" i="8"/>
  <c r="G13" i="8"/>
  <c r="F13" i="8"/>
  <c r="B13" i="8"/>
  <c r="U12" i="8"/>
  <c r="T12" i="8"/>
  <c r="S12" i="8"/>
  <c r="R12" i="8"/>
  <c r="P12" i="8"/>
  <c r="O12" i="8"/>
  <c r="N12" i="8"/>
  <c r="L12" i="8"/>
  <c r="K12" i="8"/>
  <c r="J12" i="8"/>
  <c r="I12" i="8"/>
  <c r="H12" i="8"/>
  <c r="G12" i="8"/>
  <c r="F12" i="8"/>
  <c r="U11" i="8"/>
  <c r="T11" i="8"/>
  <c r="S11" i="8"/>
  <c r="R11" i="8"/>
  <c r="P11" i="8"/>
  <c r="O11" i="8"/>
  <c r="N11" i="8"/>
  <c r="L11" i="8"/>
  <c r="K11" i="8"/>
  <c r="J11" i="8"/>
  <c r="I11" i="8"/>
  <c r="H11" i="8"/>
  <c r="G11" i="8"/>
  <c r="F11" i="8"/>
  <c r="B11" i="8"/>
  <c r="AB6" i="8"/>
  <c r="AA6" i="8"/>
  <c r="AE6" i="8"/>
  <c r="AB5" i="8"/>
  <c r="AB5" i="2"/>
  <c r="AB6" i="2"/>
  <c r="AA6" i="2"/>
  <c r="AE6" i="2"/>
  <c r="AA8" i="11"/>
  <c r="Z8" i="11"/>
  <c r="Y8" i="11"/>
  <c r="X8" i="11"/>
  <c r="W8" i="11"/>
  <c r="V8" i="11"/>
  <c r="U8" i="11"/>
  <c r="T8" i="11"/>
  <c r="S8" i="11"/>
  <c r="R8" i="11"/>
  <c r="Q8" i="11"/>
  <c r="K8" i="11"/>
  <c r="J8" i="11"/>
  <c r="I8" i="11"/>
  <c r="AA8" i="10"/>
  <c r="Z8" i="10"/>
  <c r="Y8" i="10"/>
  <c r="X8" i="10"/>
  <c r="W8" i="10"/>
  <c r="V8" i="10"/>
  <c r="U8" i="10"/>
  <c r="T8" i="10"/>
  <c r="S8" i="10"/>
  <c r="R8" i="10"/>
  <c r="Q8" i="10"/>
  <c r="K8" i="10"/>
  <c r="J8" i="10"/>
  <c r="I8" i="10"/>
  <c r="AB8" i="11"/>
  <c r="P8" i="11"/>
  <c r="N8" i="11"/>
  <c r="L8" i="11"/>
  <c r="AB8" i="10"/>
  <c r="P8" i="10"/>
  <c r="N8" i="10"/>
  <c r="L8" i="10"/>
  <c r="J17" i="2"/>
  <c r="U17" i="2"/>
  <c r="J18" i="2"/>
  <c r="U18" i="2"/>
  <c r="J19" i="2"/>
  <c r="U19" i="2"/>
  <c r="J20" i="2"/>
  <c r="U20" i="2"/>
  <c r="F21" i="2"/>
  <c r="I21" i="2"/>
  <c r="J21" i="2"/>
  <c r="U21" i="2"/>
  <c r="F22" i="2"/>
  <c r="I22" i="2"/>
  <c r="J22" i="2"/>
  <c r="U22" i="2"/>
  <c r="F23" i="2"/>
  <c r="I23" i="2"/>
  <c r="J23" i="2"/>
  <c r="U23" i="2"/>
  <c r="I24" i="2"/>
  <c r="J24" i="2"/>
  <c r="U24" i="2"/>
  <c r="I25" i="2"/>
  <c r="J25" i="2"/>
  <c r="U25" i="2"/>
  <c r="I26" i="2"/>
  <c r="J26" i="2"/>
  <c r="U26" i="2"/>
  <c r="I27" i="2"/>
  <c r="J27" i="2"/>
  <c r="U27" i="2"/>
  <c r="I28" i="2"/>
  <c r="J28" i="2"/>
  <c r="U28" i="2"/>
  <c r="I29" i="2"/>
  <c r="J29" i="2"/>
  <c r="U29" i="2"/>
  <c r="I30" i="2"/>
  <c r="J30" i="2"/>
  <c r="U30" i="2"/>
  <c r="I31" i="2"/>
  <c r="J31" i="2"/>
  <c r="U31" i="2"/>
  <c r="I32" i="2"/>
  <c r="J32" i="2"/>
  <c r="U32" i="2"/>
  <c r="I33" i="2"/>
  <c r="J33" i="2"/>
  <c r="U33" i="2"/>
  <c r="I34" i="2"/>
  <c r="J34" i="2"/>
  <c r="U34" i="2"/>
  <c r="I35" i="2"/>
  <c r="J35" i="2"/>
  <c r="U35" i="2"/>
  <c r="I36" i="2"/>
  <c r="J36" i="2"/>
  <c r="U36" i="2"/>
  <c r="I37" i="2"/>
  <c r="J37" i="2"/>
  <c r="U37" i="2"/>
  <c r="I38" i="2"/>
  <c r="J38" i="2"/>
  <c r="U38" i="2"/>
  <c r="I39" i="2"/>
  <c r="J39" i="2"/>
  <c r="U39" i="2"/>
  <c r="I40" i="2"/>
  <c r="J40" i="2"/>
  <c r="U40" i="2"/>
  <c r="I41" i="2"/>
  <c r="J41" i="2"/>
  <c r="U41" i="2"/>
  <c r="I42" i="2"/>
  <c r="J42" i="2"/>
  <c r="U42" i="2"/>
  <c r="I43" i="2"/>
  <c r="J43" i="2"/>
  <c r="U43" i="2"/>
  <c r="I44" i="2"/>
  <c r="J44" i="2"/>
  <c r="U44" i="2"/>
  <c r="I45" i="2"/>
  <c r="J45" i="2"/>
  <c r="U45" i="2"/>
  <c r="I46" i="2"/>
  <c r="J46" i="2"/>
  <c r="U46" i="2"/>
  <c r="I47" i="2"/>
  <c r="J47" i="2"/>
  <c r="U47" i="2"/>
  <c r="I48" i="2"/>
  <c r="J48" i="2"/>
  <c r="U48" i="2"/>
  <c r="I49" i="2"/>
  <c r="J49" i="2"/>
  <c r="U49" i="2"/>
  <c r="I50" i="2"/>
  <c r="J50" i="2"/>
  <c r="U50" i="2"/>
  <c r="I51" i="2"/>
  <c r="J51" i="2"/>
  <c r="U51" i="2"/>
  <c r="I52" i="2"/>
  <c r="J52" i="2"/>
  <c r="U52" i="2"/>
  <c r="I53" i="2"/>
  <c r="J53" i="2"/>
  <c r="U53" i="2"/>
  <c r="I54" i="2"/>
  <c r="J54" i="2"/>
  <c r="U54" i="2"/>
  <c r="I55" i="2"/>
  <c r="J55" i="2"/>
  <c r="U55" i="2"/>
  <c r="I56" i="2"/>
  <c r="J56" i="2"/>
  <c r="U56" i="2"/>
  <c r="I57" i="2"/>
  <c r="J57" i="2"/>
  <c r="U57" i="2"/>
  <c r="I58" i="2"/>
  <c r="J58" i="2"/>
  <c r="U58" i="2"/>
  <c r="I59" i="2"/>
  <c r="J59" i="2"/>
  <c r="U59" i="2"/>
  <c r="I60" i="2"/>
  <c r="J60" i="2"/>
  <c r="U60" i="2"/>
  <c r="I61" i="2"/>
  <c r="J61" i="2"/>
  <c r="U61" i="2"/>
  <c r="I62" i="2"/>
  <c r="J62" i="2"/>
  <c r="U62" i="2"/>
  <c r="I63" i="2"/>
  <c r="J63" i="2"/>
  <c r="U63" i="2"/>
  <c r="I64" i="2"/>
  <c r="J64" i="2"/>
  <c r="U64" i="2"/>
  <c r="I65" i="2"/>
  <c r="J65" i="2"/>
  <c r="U65" i="2"/>
  <c r="I66" i="2"/>
  <c r="J66" i="2"/>
  <c r="U66" i="2"/>
  <c r="I67" i="2"/>
  <c r="J67" i="2"/>
  <c r="U67" i="2"/>
  <c r="I68" i="2"/>
  <c r="J68" i="2"/>
  <c r="U68" i="2"/>
  <c r="I69" i="2"/>
  <c r="J69" i="2"/>
  <c r="U69" i="2"/>
  <c r="I70" i="2"/>
  <c r="J70" i="2"/>
  <c r="U70" i="2"/>
  <c r="I71" i="2"/>
  <c r="J71" i="2"/>
  <c r="U71" i="2"/>
  <c r="I72" i="2"/>
  <c r="J72" i="2"/>
  <c r="U72" i="2"/>
  <c r="I73" i="2"/>
  <c r="J73" i="2"/>
  <c r="U73" i="2"/>
  <c r="I74" i="2"/>
  <c r="J74" i="2"/>
  <c r="U74" i="2"/>
  <c r="I75" i="2"/>
  <c r="J75" i="2"/>
  <c r="U75" i="2"/>
  <c r="I76" i="2"/>
  <c r="J76" i="2"/>
  <c r="U76" i="2"/>
  <c r="I77" i="2"/>
  <c r="J77" i="2"/>
  <c r="U77" i="2"/>
  <c r="I78" i="2"/>
  <c r="J78" i="2"/>
  <c r="U78" i="2"/>
  <c r="I79" i="2"/>
  <c r="J79" i="2"/>
  <c r="U79" i="2"/>
  <c r="I80" i="2"/>
  <c r="J80" i="2"/>
  <c r="U80" i="2"/>
  <c r="I81" i="2"/>
  <c r="J81" i="2"/>
  <c r="U81" i="2"/>
  <c r="I82" i="2"/>
  <c r="J82" i="2"/>
  <c r="U82" i="2"/>
  <c r="I83" i="2"/>
  <c r="J83" i="2"/>
  <c r="U83" i="2"/>
  <c r="I84" i="2"/>
  <c r="J84" i="2"/>
  <c r="U84" i="2"/>
  <c r="I85" i="2"/>
  <c r="J85" i="2"/>
  <c r="U85" i="2"/>
  <c r="I86" i="2"/>
  <c r="J86" i="2"/>
  <c r="U86" i="2"/>
  <c r="I87" i="2"/>
  <c r="J87" i="2"/>
  <c r="U87" i="2"/>
  <c r="I88" i="2"/>
  <c r="J88" i="2"/>
  <c r="U88" i="2"/>
  <c r="I89" i="2"/>
  <c r="J89" i="2"/>
  <c r="U89" i="2"/>
  <c r="I90" i="2"/>
  <c r="J90" i="2"/>
  <c r="U90" i="2"/>
  <c r="I91" i="2"/>
  <c r="J91" i="2"/>
  <c r="U91" i="2"/>
  <c r="I92" i="2"/>
  <c r="J92" i="2"/>
  <c r="U92" i="2"/>
  <c r="I93" i="2"/>
  <c r="J93" i="2"/>
  <c r="U93" i="2"/>
  <c r="I94" i="2"/>
  <c r="J94" i="2"/>
  <c r="U94" i="2"/>
  <c r="I95" i="2"/>
  <c r="J95" i="2"/>
  <c r="U95" i="2"/>
  <c r="I96" i="2"/>
  <c r="J96" i="2"/>
  <c r="U96" i="2"/>
  <c r="I97" i="2"/>
  <c r="J97" i="2"/>
  <c r="U97" i="2"/>
  <c r="I98" i="2"/>
  <c r="J98" i="2"/>
  <c r="U98" i="2"/>
  <c r="I99" i="2"/>
  <c r="J99" i="2"/>
  <c r="U99" i="2"/>
  <c r="I100" i="2"/>
  <c r="J100" i="2"/>
  <c r="U100" i="2"/>
  <c r="I101" i="2"/>
  <c r="J101" i="2"/>
  <c r="U101" i="2"/>
  <c r="I102" i="2"/>
  <c r="J102" i="2"/>
  <c r="U102" i="2"/>
  <c r="I103" i="2"/>
  <c r="J103" i="2"/>
  <c r="U103" i="2"/>
  <c r="I104" i="2"/>
  <c r="J104" i="2"/>
  <c r="U104" i="2"/>
  <c r="I105" i="2"/>
  <c r="J105" i="2"/>
  <c r="U105" i="2"/>
  <c r="I106" i="2"/>
  <c r="J106" i="2"/>
  <c r="U106" i="2"/>
  <c r="I107" i="2"/>
  <c r="J107" i="2"/>
  <c r="U107" i="2"/>
  <c r="I108" i="2"/>
  <c r="J108" i="2"/>
  <c r="U108" i="2"/>
  <c r="I109" i="2"/>
  <c r="J109" i="2"/>
  <c r="U109" i="2"/>
  <c r="I110" i="2"/>
  <c r="J110" i="2"/>
  <c r="U110" i="2"/>
  <c r="I111" i="2"/>
  <c r="J111" i="2"/>
  <c r="U111" i="2"/>
  <c r="I112" i="2"/>
  <c r="J112" i="2"/>
  <c r="U112" i="2"/>
  <c r="I113" i="2"/>
  <c r="J113" i="2"/>
  <c r="U113" i="2"/>
  <c r="I114" i="2"/>
  <c r="J114" i="2"/>
  <c r="U114" i="2"/>
  <c r="I115" i="2"/>
  <c r="J115" i="2"/>
  <c r="U115" i="2"/>
  <c r="I116" i="2"/>
  <c r="J116" i="2"/>
  <c r="U116" i="2"/>
  <c r="I117" i="2"/>
  <c r="J117" i="2"/>
  <c r="U117" i="2"/>
  <c r="I118" i="2"/>
  <c r="J118" i="2"/>
  <c r="U118" i="2"/>
  <c r="I119" i="2"/>
  <c r="J119" i="2"/>
  <c r="U119" i="2"/>
  <c r="I120" i="2"/>
  <c r="J120" i="2"/>
  <c r="U120" i="2"/>
  <c r="I121" i="2"/>
  <c r="J121" i="2"/>
  <c r="U121" i="2"/>
  <c r="I122" i="2"/>
  <c r="J122" i="2"/>
  <c r="U122" i="2"/>
  <c r="I123" i="2"/>
  <c r="J123" i="2"/>
  <c r="U123" i="2"/>
  <c r="I124" i="2"/>
  <c r="J124" i="2"/>
  <c r="U124" i="2"/>
  <c r="I125" i="2"/>
  <c r="J125" i="2"/>
  <c r="U125" i="2"/>
  <c r="I126" i="2"/>
  <c r="J126" i="2"/>
  <c r="U126" i="2"/>
  <c r="I127" i="2"/>
  <c r="J127" i="2"/>
  <c r="U127" i="2"/>
  <c r="I128" i="2"/>
  <c r="J128" i="2"/>
  <c r="U128" i="2"/>
  <c r="I129" i="2"/>
  <c r="J129" i="2"/>
  <c r="U129" i="2"/>
  <c r="I130" i="2"/>
  <c r="J130" i="2"/>
  <c r="U130" i="2"/>
  <c r="I131" i="2"/>
  <c r="J131" i="2"/>
  <c r="U131" i="2"/>
  <c r="I132" i="2"/>
  <c r="J132" i="2"/>
  <c r="U132" i="2"/>
  <c r="I133" i="2"/>
  <c r="J133" i="2"/>
  <c r="U133" i="2"/>
  <c r="I134" i="2"/>
  <c r="J134" i="2"/>
  <c r="U134" i="2"/>
  <c r="I135" i="2"/>
  <c r="J135" i="2"/>
  <c r="U135" i="2"/>
  <c r="I136" i="2"/>
  <c r="J136" i="2"/>
  <c r="U136" i="2"/>
  <c r="I137" i="2"/>
  <c r="J137" i="2"/>
  <c r="U137" i="2"/>
  <c r="I138" i="2"/>
  <c r="J138" i="2"/>
  <c r="U138" i="2"/>
  <c r="I139" i="2"/>
  <c r="J139" i="2"/>
  <c r="U139" i="2"/>
  <c r="I140" i="2"/>
  <c r="J140" i="2"/>
  <c r="U140" i="2"/>
  <c r="I141" i="2"/>
  <c r="J141" i="2"/>
  <c r="U141" i="2"/>
  <c r="I142" i="2"/>
  <c r="J142" i="2"/>
  <c r="U142" i="2"/>
  <c r="I143" i="2"/>
  <c r="J143" i="2"/>
  <c r="U143" i="2"/>
  <c r="I144" i="2"/>
  <c r="J144" i="2"/>
  <c r="U144" i="2"/>
  <c r="I145" i="2"/>
  <c r="J145" i="2"/>
  <c r="U145" i="2"/>
  <c r="I146" i="2"/>
  <c r="J146" i="2"/>
  <c r="U146" i="2"/>
  <c r="I147" i="2"/>
  <c r="J147" i="2"/>
  <c r="U147" i="2"/>
  <c r="I148" i="2"/>
  <c r="J148" i="2"/>
  <c r="U148" i="2"/>
  <c r="I149" i="2"/>
  <c r="J149" i="2"/>
  <c r="U149" i="2"/>
  <c r="I150" i="2"/>
  <c r="J150" i="2"/>
  <c r="U150" i="2"/>
  <c r="I151" i="2"/>
  <c r="J151" i="2"/>
  <c r="U151" i="2"/>
  <c r="I152" i="2"/>
  <c r="J152" i="2"/>
  <c r="U152" i="2"/>
  <c r="I153" i="2"/>
  <c r="J153" i="2"/>
  <c r="U153" i="2"/>
  <c r="I154" i="2"/>
  <c r="J154" i="2"/>
  <c r="U154" i="2"/>
  <c r="I155" i="2"/>
  <c r="J155" i="2"/>
  <c r="U155" i="2"/>
  <c r="I156" i="2"/>
  <c r="J156" i="2"/>
  <c r="U156" i="2"/>
  <c r="I157" i="2"/>
  <c r="J157" i="2"/>
  <c r="U157" i="2"/>
  <c r="I158" i="2"/>
  <c r="J158" i="2"/>
  <c r="U158" i="2"/>
  <c r="I159" i="2"/>
  <c r="J159" i="2"/>
  <c r="U159" i="2"/>
  <c r="I160" i="2"/>
  <c r="J160" i="2"/>
  <c r="U160" i="2"/>
  <c r="I161" i="2"/>
  <c r="J161" i="2"/>
  <c r="U161" i="2"/>
  <c r="I162" i="2"/>
  <c r="J162" i="2"/>
  <c r="U162" i="2"/>
  <c r="I163" i="2"/>
  <c r="J163" i="2"/>
  <c r="U163" i="2"/>
  <c r="I164" i="2"/>
  <c r="J164" i="2"/>
  <c r="U164" i="2"/>
  <c r="I165" i="2"/>
  <c r="J165" i="2"/>
  <c r="U165" i="2"/>
  <c r="I166" i="2"/>
  <c r="J166" i="2"/>
  <c r="U166" i="2"/>
  <c r="I167" i="2"/>
  <c r="J167" i="2"/>
  <c r="U167" i="2"/>
  <c r="I168" i="2"/>
  <c r="J168" i="2"/>
  <c r="U168" i="2"/>
  <c r="I169" i="2"/>
  <c r="J169" i="2"/>
  <c r="U169" i="2"/>
  <c r="I170" i="2"/>
  <c r="J170" i="2"/>
  <c r="U170" i="2"/>
  <c r="I171" i="2"/>
  <c r="J171" i="2"/>
  <c r="U171" i="2"/>
  <c r="I172" i="2"/>
  <c r="J172" i="2"/>
  <c r="U172" i="2"/>
  <c r="I173" i="2"/>
  <c r="J173" i="2"/>
  <c r="U173" i="2"/>
  <c r="I174" i="2"/>
  <c r="J174" i="2"/>
  <c r="U174" i="2"/>
  <c r="I175" i="2"/>
  <c r="J175" i="2"/>
  <c r="U175" i="2"/>
  <c r="I176" i="2"/>
  <c r="J176" i="2"/>
  <c r="U176" i="2"/>
  <c r="I177" i="2"/>
  <c r="J177" i="2"/>
  <c r="U177" i="2"/>
  <c r="I178" i="2"/>
  <c r="J178" i="2"/>
  <c r="U178" i="2"/>
  <c r="I179" i="2"/>
  <c r="J179" i="2"/>
  <c r="U179" i="2"/>
  <c r="I180" i="2"/>
  <c r="J180" i="2"/>
  <c r="U180" i="2"/>
  <c r="I181" i="2"/>
  <c r="J181" i="2"/>
  <c r="U181" i="2"/>
  <c r="I182" i="2"/>
  <c r="J182" i="2"/>
  <c r="U182" i="2"/>
  <c r="I183" i="2"/>
  <c r="J183" i="2"/>
  <c r="U183" i="2"/>
  <c r="I184" i="2"/>
  <c r="J184" i="2"/>
  <c r="U184" i="2"/>
  <c r="I185" i="2"/>
  <c r="J185" i="2"/>
  <c r="U185" i="2"/>
  <c r="I186" i="2"/>
  <c r="J186" i="2"/>
  <c r="U186" i="2"/>
  <c r="I187" i="2"/>
  <c r="J187" i="2"/>
  <c r="U187" i="2"/>
  <c r="I188" i="2"/>
  <c r="J188" i="2"/>
  <c r="U188" i="2"/>
  <c r="I189" i="2"/>
  <c r="J189" i="2"/>
  <c r="U189" i="2"/>
  <c r="I190" i="2"/>
  <c r="J190" i="2"/>
  <c r="U190" i="2"/>
  <c r="I191" i="2"/>
  <c r="J191" i="2"/>
  <c r="U191" i="2"/>
  <c r="I192" i="2"/>
  <c r="J192" i="2"/>
  <c r="U192" i="2"/>
  <c r="I193" i="2"/>
  <c r="J193" i="2"/>
  <c r="U193" i="2"/>
  <c r="I194" i="2"/>
  <c r="J194" i="2"/>
  <c r="U194" i="2"/>
  <c r="I195" i="2"/>
  <c r="J195" i="2"/>
  <c r="U195" i="2"/>
  <c r="I196" i="2"/>
  <c r="J196" i="2"/>
  <c r="U196" i="2"/>
  <c r="I197" i="2"/>
  <c r="J197" i="2"/>
  <c r="U197" i="2"/>
  <c r="I198" i="2"/>
  <c r="J198" i="2"/>
  <c r="U198" i="2"/>
  <c r="I199" i="2"/>
  <c r="J199" i="2"/>
  <c r="U199" i="2"/>
  <c r="I200" i="2"/>
  <c r="J200" i="2"/>
  <c r="U200" i="2"/>
  <c r="I201" i="2"/>
  <c r="J201" i="2"/>
  <c r="U201" i="2"/>
  <c r="I202" i="2"/>
  <c r="J202" i="2"/>
  <c r="U202" i="2"/>
  <c r="I203" i="2"/>
  <c r="J203" i="2"/>
  <c r="U203" i="2"/>
  <c r="I204" i="2"/>
  <c r="J204" i="2"/>
  <c r="U204" i="2"/>
  <c r="I205" i="2"/>
  <c r="J205" i="2"/>
  <c r="U205" i="2"/>
  <c r="I206" i="2"/>
  <c r="J206" i="2"/>
  <c r="U206" i="2"/>
  <c r="I207" i="2"/>
  <c r="J207" i="2"/>
  <c r="U207" i="2"/>
  <c r="I208" i="2"/>
  <c r="J208" i="2"/>
  <c r="U208" i="2"/>
  <c r="I209" i="2"/>
  <c r="J209" i="2"/>
  <c r="U209" i="2"/>
  <c r="I210" i="2"/>
  <c r="J210" i="2"/>
  <c r="U210" i="2"/>
  <c r="I211" i="2"/>
  <c r="J211" i="2"/>
  <c r="U211" i="2"/>
  <c r="I212" i="2"/>
  <c r="J212" i="2"/>
  <c r="U212" i="2"/>
  <c r="I213" i="2"/>
  <c r="J213" i="2"/>
  <c r="U213" i="2"/>
  <c r="I214" i="2"/>
  <c r="J214" i="2"/>
  <c r="U214" i="2"/>
  <c r="I215" i="2"/>
  <c r="J215" i="2"/>
  <c r="U215" i="2"/>
  <c r="I216" i="2"/>
  <c r="J216" i="2"/>
  <c r="U216" i="2"/>
  <c r="I217" i="2"/>
  <c r="J217" i="2"/>
  <c r="U217" i="2"/>
  <c r="I218" i="2"/>
  <c r="J218" i="2"/>
  <c r="U218" i="2"/>
  <c r="I219" i="2"/>
  <c r="J219" i="2"/>
  <c r="U219" i="2"/>
  <c r="I220" i="2"/>
  <c r="J220" i="2"/>
  <c r="U220" i="2"/>
  <c r="I221" i="2"/>
  <c r="J221" i="2"/>
  <c r="U221" i="2"/>
  <c r="I222" i="2"/>
  <c r="J222" i="2"/>
  <c r="U222" i="2"/>
  <c r="I223" i="2"/>
  <c r="J223" i="2"/>
  <c r="U223" i="2"/>
  <c r="I224" i="2"/>
  <c r="J224" i="2"/>
  <c r="U224" i="2"/>
  <c r="I225" i="2"/>
  <c r="J225" i="2"/>
  <c r="U225" i="2"/>
  <c r="I226" i="2"/>
  <c r="J226" i="2"/>
  <c r="U226" i="2"/>
  <c r="I227" i="2"/>
  <c r="J227" i="2"/>
  <c r="U227" i="2"/>
  <c r="I228" i="2"/>
  <c r="J228" i="2"/>
  <c r="U228" i="2"/>
  <c r="I229" i="2"/>
  <c r="J229" i="2"/>
  <c r="U229" i="2"/>
  <c r="I230" i="2"/>
  <c r="J230" i="2"/>
  <c r="U230" i="2"/>
  <c r="I231" i="2"/>
  <c r="J231" i="2"/>
  <c r="U231" i="2"/>
  <c r="I232" i="2"/>
  <c r="J232" i="2"/>
  <c r="U232" i="2"/>
  <c r="I233" i="2"/>
  <c r="J233" i="2"/>
  <c r="U233" i="2"/>
  <c r="I234" i="2"/>
  <c r="J234" i="2"/>
  <c r="U234" i="2"/>
  <c r="I235" i="2"/>
  <c r="J235" i="2"/>
  <c r="U235" i="2"/>
  <c r="I236" i="2"/>
  <c r="J236" i="2"/>
  <c r="U236" i="2"/>
  <c r="I237" i="2"/>
  <c r="J237" i="2"/>
  <c r="U237" i="2"/>
  <c r="I238" i="2"/>
  <c r="J238" i="2"/>
  <c r="U238" i="2"/>
  <c r="I239" i="2"/>
  <c r="J239" i="2"/>
  <c r="U239" i="2"/>
  <c r="I240" i="2"/>
  <c r="J240" i="2"/>
  <c r="U240" i="2"/>
  <c r="I241" i="2"/>
  <c r="J241" i="2"/>
  <c r="U241" i="2"/>
  <c r="I242" i="2"/>
  <c r="J242" i="2"/>
  <c r="U242" i="2"/>
  <c r="I243" i="2"/>
  <c r="J243" i="2"/>
  <c r="U243" i="2"/>
  <c r="I244" i="2"/>
  <c r="J244" i="2"/>
  <c r="U244" i="2"/>
  <c r="I245" i="2"/>
  <c r="J245" i="2"/>
  <c r="U245" i="2"/>
  <c r="I246" i="2"/>
  <c r="J246" i="2"/>
  <c r="U246" i="2"/>
  <c r="I247" i="2"/>
  <c r="J247" i="2"/>
  <c r="U247" i="2"/>
  <c r="I248" i="2"/>
  <c r="J248" i="2"/>
  <c r="U248" i="2"/>
  <c r="I249" i="2"/>
  <c r="J249" i="2"/>
  <c r="U249" i="2"/>
  <c r="I250" i="2"/>
  <c r="J250" i="2"/>
  <c r="U250" i="2"/>
  <c r="U13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13" i="2"/>
  <c r="S13" i="2"/>
  <c r="U12" i="2"/>
  <c r="T12" i="2"/>
  <c r="S12" i="2"/>
  <c r="U11" i="2"/>
  <c r="T11" i="2"/>
  <c r="S11" i="2"/>
  <c r="R13" i="2"/>
  <c r="R12" i="2"/>
  <c r="R11" i="2"/>
  <c r="K17" i="2"/>
  <c r="N17" i="2"/>
  <c r="P17" i="2"/>
  <c r="K18" i="2"/>
  <c r="N18" i="2"/>
  <c r="P18" i="2"/>
  <c r="K19" i="2"/>
  <c r="N19" i="2"/>
  <c r="P19" i="2"/>
  <c r="K20" i="2"/>
  <c r="N20" i="2"/>
  <c r="P20" i="2"/>
  <c r="N21" i="2"/>
  <c r="P21" i="2"/>
  <c r="N22" i="2"/>
  <c r="P22" i="2"/>
  <c r="N23" i="2"/>
  <c r="P23" i="2"/>
  <c r="K24" i="2"/>
  <c r="N24" i="2"/>
  <c r="P24" i="2"/>
  <c r="K25" i="2"/>
  <c r="N25" i="2"/>
  <c r="P25" i="2"/>
  <c r="K26" i="2"/>
  <c r="N26" i="2"/>
  <c r="P26" i="2"/>
  <c r="K27" i="2"/>
  <c r="N27" i="2"/>
  <c r="P27" i="2"/>
  <c r="K28" i="2"/>
  <c r="N28" i="2"/>
  <c r="P28" i="2"/>
  <c r="K29" i="2"/>
  <c r="N29" i="2"/>
  <c r="P29" i="2"/>
  <c r="K30" i="2"/>
  <c r="N30" i="2"/>
  <c r="P30" i="2"/>
  <c r="K31" i="2"/>
  <c r="N31" i="2"/>
  <c r="P31" i="2"/>
  <c r="K32" i="2"/>
  <c r="N32" i="2"/>
  <c r="P32" i="2"/>
  <c r="K33" i="2"/>
  <c r="N33" i="2"/>
  <c r="P33" i="2"/>
  <c r="K34" i="2"/>
  <c r="N34" i="2"/>
  <c r="P34" i="2"/>
  <c r="K35" i="2"/>
  <c r="N35" i="2"/>
  <c r="P35" i="2"/>
  <c r="K36" i="2"/>
  <c r="N36" i="2"/>
  <c r="P36" i="2"/>
  <c r="K37" i="2"/>
  <c r="N37" i="2"/>
  <c r="P37" i="2"/>
  <c r="K38" i="2"/>
  <c r="N38" i="2"/>
  <c r="P38" i="2"/>
  <c r="K39" i="2"/>
  <c r="N39" i="2"/>
  <c r="P39" i="2"/>
  <c r="K40" i="2"/>
  <c r="N40" i="2"/>
  <c r="P40" i="2"/>
  <c r="K41" i="2"/>
  <c r="N41" i="2"/>
  <c r="P41" i="2"/>
  <c r="K42" i="2"/>
  <c r="N42" i="2"/>
  <c r="P42" i="2"/>
  <c r="K43" i="2"/>
  <c r="N43" i="2"/>
  <c r="P43" i="2"/>
  <c r="K44" i="2"/>
  <c r="N44" i="2"/>
  <c r="P44" i="2"/>
  <c r="K45" i="2"/>
  <c r="N45" i="2"/>
  <c r="P45" i="2"/>
  <c r="K46" i="2"/>
  <c r="N46" i="2"/>
  <c r="P46" i="2"/>
  <c r="K47" i="2"/>
  <c r="N47" i="2"/>
  <c r="P47" i="2"/>
  <c r="K48" i="2"/>
  <c r="N48" i="2"/>
  <c r="P48" i="2"/>
  <c r="K49" i="2"/>
  <c r="N49" i="2"/>
  <c r="P49" i="2"/>
  <c r="K50" i="2"/>
  <c r="N50" i="2"/>
  <c r="P50" i="2"/>
  <c r="K51" i="2"/>
  <c r="N51" i="2"/>
  <c r="P51" i="2"/>
  <c r="K52" i="2"/>
  <c r="N52" i="2"/>
  <c r="P52" i="2"/>
  <c r="K53" i="2"/>
  <c r="N53" i="2"/>
  <c r="P53" i="2"/>
  <c r="K54" i="2"/>
  <c r="N54" i="2"/>
  <c r="P54" i="2"/>
  <c r="K55" i="2"/>
  <c r="N55" i="2"/>
  <c r="P55" i="2"/>
  <c r="K56" i="2"/>
  <c r="N56" i="2"/>
  <c r="P56" i="2"/>
  <c r="K57" i="2"/>
  <c r="N57" i="2"/>
  <c r="P57" i="2"/>
  <c r="K58" i="2"/>
  <c r="N58" i="2"/>
  <c r="P58" i="2"/>
  <c r="K59" i="2"/>
  <c r="N59" i="2"/>
  <c r="P59" i="2"/>
  <c r="K60" i="2"/>
  <c r="N60" i="2"/>
  <c r="P60" i="2"/>
  <c r="K61" i="2"/>
  <c r="N61" i="2"/>
  <c r="P61" i="2"/>
  <c r="K62" i="2"/>
  <c r="N62" i="2"/>
  <c r="P62" i="2"/>
  <c r="K63" i="2"/>
  <c r="N63" i="2"/>
  <c r="P63" i="2"/>
  <c r="K64" i="2"/>
  <c r="N64" i="2"/>
  <c r="P64" i="2"/>
  <c r="K65" i="2"/>
  <c r="N65" i="2"/>
  <c r="P65" i="2"/>
  <c r="K66" i="2"/>
  <c r="N66" i="2"/>
  <c r="P66" i="2"/>
  <c r="K67" i="2"/>
  <c r="N67" i="2"/>
  <c r="P67" i="2"/>
  <c r="K68" i="2"/>
  <c r="N68" i="2"/>
  <c r="P68" i="2"/>
  <c r="K69" i="2"/>
  <c r="N69" i="2"/>
  <c r="P69" i="2"/>
  <c r="K70" i="2"/>
  <c r="N70" i="2"/>
  <c r="P70" i="2"/>
  <c r="K71" i="2"/>
  <c r="N71" i="2"/>
  <c r="P71" i="2"/>
  <c r="K72" i="2"/>
  <c r="N72" i="2"/>
  <c r="P72" i="2"/>
  <c r="K73" i="2"/>
  <c r="N73" i="2"/>
  <c r="P73" i="2"/>
  <c r="K74" i="2"/>
  <c r="N74" i="2"/>
  <c r="P74" i="2"/>
  <c r="K75" i="2"/>
  <c r="N75" i="2"/>
  <c r="P75" i="2"/>
  <c r="K76" i="2"/>
  <c r="N76" i="2"/>
  <c r="P76" i="2"/>
  <c r="K77" i="2"/>
  <c r="N77" i="2"/>
  <c r="P77" i="2"/>
  <c r="K78" i="2"/>
  <c r="N78" i="2"/>
  <c r="P78" i="2"/>
  <c r="K79" i="2"/>
  <c r="N79" i="2"/>
  <c r="P79" i="2"/>
  <c r="K80" i="2"/>
  <c r="N80" i="2"/>
  <c r="P80" i="2"/>
  <c r="K81" i="2"/>
  <c r="N81" i="2"/>
  <c r="P81" i="2"/>
  <c r="K82" i="2"/>
  <c r="N82" i="2"/>
  <c r="P82" i="2"/>
  <c r="K83" i="2"/>
  <c r="N83" i="2"/>
  <c r="P83" i="2"/>
  <c r="K84" i="2"/>
  <c r="N84" i="2"/>
  <c r="P84" i="2"/>
  <c r="K85" i="2"/>
  <c r="N85" i="2"/>
  <c r="P85" i="2"/>
  <c r="K86" i="2"/>
  <c r="N86" i="2"/>
  <c r="P86" i="2"/>
  <c r="K87" i="2"/>
  <c r="N87" i="2"/>
  <c r="P87" i="2"/>
  <c r="K88" i="2"/>
  <c r="N88" i="2"/>
  <c r="P88" i="2"/>
  <c r="K89" i="2"/>
  <c r="N89" i="2"/>
  <c r="P89" i="2"/>
  <c r="K90" i="2"/>
  <c r="N90" i="2"/>
  <c r="P90" i="2"/>
  <c r="K91" i="2"/>
  <c r="N91" i="2"/>
  <c r="P91" i="2"/>
  <c r="K92" i="2"/>
  <c r="N92" i="2"/>
  <c r="P92" i="2"/>
  <c r="K93" i="2"/>
  <c r="N93" i="2"/>
  <c r="P93" i="2"/>
  <c r="K94" i="2"/>
  <c r="N94" i="2"/>
  <c r="P94" i="2"/>
  <c r="K95" i="2"/>
  <c r="N95" i="2"/>
  <c r="P95" i="2"/>
  <c r="K96" i="2"/>
  <c r="N96" i="2"/>
  <c r="P96" i="2"/>
  <c r="K97" i="2"/>
  <c r="N97" i="2"/>
  <c r="P97" i="2"/>
  <c r="K98" i="2"/>
  <c r="N98" i="2"/>
  <c r="P98" i="2"/>
  <c r="K99" i="2"/>
  <c r="N99" i="2"/>
  <c r="P99" i="2"/>
  <c r="K100" i="2"/>
  <c r="N100" i="2"/>
  <c r="P100" i="2"/>
  <c r="K101" i="2"/>
  <c r="N101" i="2"/>
  <c r="P101" i="2"/>
  <c r="K102" i="2"/>
  <c r="N102" i="2"/>
  <c r="P102" i="2"/>
  <c r="K103" i="2"/>
  <c r="N103" i="2"/>
  <c r="P103" i="2"/>
  <c r="K104" i="2"/>
  <c r="N104" i="2"/>
  <c r="P104" i="2"/>
  <c r="K105" i="2"/>
  <c r="N105" i="2"/>
  <c r="P105" i="2"/>
  <c r="K106" i="2"/>
  <c r="N106" i="2"/>
  <c r="P106" i="2"/>
  <c r="K107" i="2"/>
  <c r="N107" i="2"/>
  <c r="P107" i="2"/>
  <c r="K108" i="2"/>
  <c r="N108" i="2"/>
  <c r="P108" i="2"/>
  <c r="K109" i="2"/>
  <c r="N109" i="2"/>
  <c r="P109" i="2"/>
  <c r="K110" i="2"/>
  <c r="N110" i="2"/>
  <c r="P110" i="2"/>
  <c r="K111" i="2"/>
  <c r="N111" i="2"/>
  <c r="P111" i="2"/>
  <c r="K112" i="2"/>
  <c r="N112" i="2"/>
  <c r="P112" i="2"/>
  <c r="K113" i="2"/>
  <c r="N113" i="2"/>
  <c r="P113" i="2"/>
  <c r="K114" i="2"/>
  <c r="N114" i="2"/>
  <c r="P114" i="2"/>
  <c r="K115" i="2"/>
  <c r="N115" i="2"/>
  <c r="P115" i="2"/>
  <c r="K116" i="2"/>
  <c r="N116" i="2"/>
  <c r="P116" i="2"/>
  <c r="K117" i="2"/>
  <c r="N117" i="2"/>
  <c r="P117" i="2"/>
  <c r="K118" i="2"/>
  <c r="N118" i="2"/>
  <c r="P118" i="2"/>
  <c r="K119" i="2"/>
  <c r="N119" i="2"/>
  <c r="P119" i="2"/>
  <c r="K120" i="2"/>
  <c r="N120" i="2"/>
  <c r="P120" i="2"/>
  <c r="K121" i="2"/>
  <c r="N121" i="2"/>
  <c r="P121" i="2"/>
  <c r="K122" i="2"/>
  <c r="N122" i="2"/>
  <c r="P122" i="2"/>
  <c r="K123" i="2"/>
  <c r="N123" i="2"/>
  <c r="P123" i="2"/>
  <c r="K124" i="2"/>
  <c r="N124" i="2"/>
  <c r="P124" i="2"/>
  <c r="K125" i="2"/>
  <c r="N125" i="2"/>
  <c r="P125" i="2"/>
  <c r="K126" i="2"/>
  <c r="N126" i="2"/>
  <c r="P126" i="2"/>
  <c r="K127" i="2"/>
  <c r="N127" i="2"/>
  <c r="P127" i="2"/>
  <c r="K128" i="2"/>
  <c r="N128" i="2"/>
  <c r="P128" i="2"/>
  <c r="K129" i="2"/>
  <c r="N129" i="2"/>
  <c r="P129" i="2"/>
  <c r="K130" i="2"/>
  <c r="N130" i="2"/>
  <c r="P130" i="2"/>
  <c r="K131" i="2"/>
  <c r="N131" i="2"/>
  <c r="P131" i="2"/>
  <c r="K132" i="2"/>
  <c r="N132" i="2"/>
  <c r="P132" i="2"/>
  <c r="K133" i="2"/>
  <c r="N133" i="2"/>
  <c r="P133" i="2"/>
  <c r="K134" i="2"/>
  <c r="N134" i="2"/>
  <c r="P134" i="2"/>
  <c r="K135" i="2"/>
  <c r="N135" i="2"/>
  <c r="P135" i="2"/>
  <c r="K136" i="2"/>
  <c r="N136" i="2"/>
  <c r="P136" i="2"/>
  <c r="K137" i="2"/>
  <c r="N137" i="2"/>
  <c r="P137" i="2"/>
  <c r="K138" i="2"/>
  <c r="N138" i="2"/>
  <c r="P138" i="2"/>
  <c r="K139" i="2"/>
  <c r="N139" i="2"/>
  <c r="P139" i="2"/>
  <c r="K140" i="2"/>
  <c r="N140" i="2"/>
  <c r="P140" i="2"/>
  <c r="K141" i="2"/>
  <c r="N141" i="2"/>
  <c r="P141" i="2"/>
  <c r="K142" i="2"/>
  <c r="N142" i="2"/>
  <c r="P142" i="2"/>
  <c r="K143" i="2"/>
  <c r="N143" i="2"/>
  <c r="P143" i="2"/>
  <c r="K144" i="2"/>
  <c r="N144" i="2"/>
  <c r="P144" i="2"/>
  <c r="K145" i="2"/>
  <c r="N145" i="2"/>
  <c r="P145" i="2"/>
  <c r="K146" i="2"/>
  <c r="N146" i="2"/>
  <c r="P146" i="2"/>
  <c r="K147" i="2"/>
  <c r="N147" i="2"/>
  <c r="P147" i="2"/>
  <c r="K148" i="2"/>
  <c r="N148" i="2"/>
  <c r="P148" i="2"/>
  <c r="K149" i="2"/>
  <c r="N149" i="2"/>
  <c r="P149" i="2"/>
  <c r="K150" i="2"/>
  <c r="N150" i="2"/>
  <c r="P150" i="2"/>
  <c r="K151" i="2"/>
  <c r="N151" i="2"/>
  <c r="P151" i="2"/>
  <c r="K152" i="2"/>
  <c r="N152" i="2"/>
  <c r="P152" i="2"/>
  <c r="K153" i="2"/>
  <c r="N153" i="2"/>
  <c r="P153" i="2"/>
  <c r="K154" i="2"/>
  <c r="N154" i="2"/>
  <c r="P154" i="2"/>
  <c r="K155" i="2"/>
  <c r="N155" i="2"/>
  <c r="P155" i="2"/>
  <c r="K156" i="2"/>
  <c r="N156" i="2"/>
  <c r="P156" i="2"/>
  <c r="K157" i="2"/>
  <c r="N157" i="2"/>
  <c r="P157" i="2"/>
  <c r="K158" i="2"/>
  <c r="N158" i="2"/>
  <c r="P158" i="2"/>
  <c r="K159" i="2"/>
  <c r="N159" i="2"/>
  <c r="P159" i="2"/>
  <c r="K160" i="2"/>
  <c r="N160" i="2"/>
  <c r="P160" i="2"/>
  <c r="K161" i="2"/>
  <c r="N161" i="2"/>
  <c r="P161" i="2"/>
  <c r="K162" i="2"/>
  <c r="N162" i="2"/>
  <c r="P162" i="2"/>
  <c r="K163" i="2"/>
  <c r="N163" i="2"/>
  <c r="P163" i="2"/>
  <c r="K164" i="2"/>
  <c r="N164" i="2"/>
  <c r="P164" i="2"/>
  <c r="K165" i="2"/>
  <c r="N165" i="2"/>
  <c r="P165" i="2"/>
  <c r="K166" i="2"/>
  <c r="N166" i="2"/>
  <c r="P166" i="2"/>
  <c r="K167" i="2"/>
  <c r="N167" i="2"/>
  <c r="P167" i="2"/>
  <c r="K168" i="2"/>
  <c r="N168" i="2"/>
  <c r="P168" i="2"/>
  <c r="K169" i="2"/>
  <c r="N169" i="2"/>
  <c r="P169" i="2"/>
  <c r="K170" i="2"/>
  <c r="N170" i="2"/>
  <c r="P170" i="2"/>
  <c r="K171" i="2"/>
  <c r="N171" i="2"/>
  <c r="P171" i="2"/>
  <c r="K172" i="2"/>
  <c r="N172" i="2"/>
  <c r="P172" i="2"/>
  <c r="K173" i="2"/>
  <c r="N173" i="2"/>
  <c r="P173" i="2"/>
  <c r="K174" i="2"/>
  <c r="N174" i="2"/>
  <c r="P174" i="2"/>
  <c r="K175" i="2"/>
  <c r="N175" i="2"/>
  <c r="P175" i="2"/>
  <c r="K176" i="2"/>
  <c r="N176" i="2"/>
  <c r="P176" i="2"/>
  <c r="K177" i="2"/>
  <c r="N177" i="2"/>
  <c r="P177" i="2"/>
  <c r="K178" i="2"/>
  <c r="N178" i="2"/>
  <c r="P178" i="2"/>
  <c r="K179" i="2"/>
  <c r="N179" i="2"/>
  <c r="P179" i="2"/>
  <c r="K180" i="2"/>
  <c r="N180" i="2"/>
  <c r="P180" i="2"/>
  <c r="K181" i="2"/>
  <c r="N181" i="2"/>
  <c r="P181" i="2"/>
  <c r="K182" i="2"/>
  <c r="N182" i="2"/>
  <c r="P182" i="2"/>
  <c r="K183" i="2"/>
  <c r="N183" i="2"/>
  <c r="P183" i="2"/>
  <c r="K184" i="2"/>
  <c r="N184" i="2"/>
  <c r="P184" i="2"/>
  <c r="K185" i="2"/>
  <c r="N185" i="2"/>
  <c r="P185" i="2"/>
  <c r="K186" i="2"/>
  <c r="N186" i="2"/>
  <c r="P186" i="2"/>
  <c r="K187" i="2"/>
  <c r="N187" i="2"/>
  <c r="P187" i="2"/>
  <c r="K188" i="2"/>
  <c r="N188" i="2"/>
  <c r="P188" i="2"/>
  <c r="K189" i="2"/>
  <c r="N189" i="2"/>
  <c r="P189" i="2"/>
  <c r="K190" i="2"/>
  <c r="N190" i="2"/>
  <c r="P190" i="2"/>
  <c r="K191" i="2"/>
  <c r="N191" i="2"/>
  <c r="P191" i="2"/>
  <c r="K192" i="2"/>
  <c r="N192" i="2"/>
  <c r="P192" i="2"/>
  <c r="K193" i="2"/>
  <c r="N193" i="2"/>
  <c r="P193" i="2"/>
  <c r="K194" i="2"/>
  <c r="N194" i="2"/>
  <c r="P194" i="2"/>
  <c r="K195" i="2"/>
  <c r="N195" i="2"/>
  <c r="P195" i="2"/>
  <c r="K196" i="2"/>
  <c r="N196" i="2"/>
  <c r="P196" i="2"/>
  <c r="K197" i="2"/>
  <c r="N197" i="2"/>
  <c r="P197" i="2"/>
  <c r="K198" i="2"/>
  <c r="N198" i="2"/>
  <c r="P198" i="2"/>
  <c r="K199" i="2"/>
  <c r="N199" i="2"/>
  <c r="P199" i="2"/>
  <c r="K200" i="2"/>
  <c r="N200" i="2"/>
  <c r="P200" i="2"/>
  <c r="K201" i="2"/>
  <c r="N201" i="2"/>
  <c r="P201" i="2"/>
  <c r="K202" i="2"/>
  <c r="N202" i="2"/>
  <c r="P202" i="2"/>
  <c r="K203" i="2"/>
  <c r="N203" i="2"/>
  <c r="P203" i="2"/>
  <c r="K204" i="2"/>
  <c r="N204" i="2"/>
  <c r="P204" i="2"/>
  <c r="K205" i="2"/>
  <c r="N205" i="2"/>
  <c r="P205" i="2"/>
  <c r="K206" i="2"/>
  <c r="N206" i="2"/>
  <c r="P206" i="2"/>
  <c r="K207" i="2"/>
  <c r="N207" i="2"/>
  <c r="P207" i="2"/>
  <c r="K208" i="2"/>
  <c r="N208" i="2"/>
  <c r="P208" i="2"/>
  <c r="K209" i="2"/>
  <c r="N209" i="2"/>
  <c r="P209" i="2"/>
  <c r="K210" i="2"/>
  <c r="N210" i="2"/>
  <c r="P210" i="2"/>
  <c r="K211" i="2"/>
  <c r="N211" i="2"/>
  <c r="P211" i="2"/>
  <c r="K212" i="2"/>
  <c r="N212" i="2"/>
  <c r="P212" i="2"/>
  <c r="K213" i="2"/>
  <c r="N213" i="2"/>
  <c r="P213" i="2"/>
  <c r="K214" i="2"/>
  <c r="N214" i="2"/>
  <c r="P214" i="2"/>
  <c r="K215" i="2"/>
  <c r="N215" i="2"/>
  <c r="P215" i="2"/>
  <c r="K216" i="2"/>
  <c r="N216" i="2"/>
  <c r="P216" i="2"/>
  <c r="K217" i="2"/>
  <c r="N217" i="2"/>
  <c r="P217" i="2"/>
  <c r="K218" i="2"/>
  <c r="N218" i="2"/>
  <c r="P218" i="2"/>
  <c r="K219" i="2"/>
  <c r="N219" i="2"/>
  <c r="P219" i="2"/>
  <c r="K220" i="2"/>
  <c r="N220" i="2"/>
  <c r="P220" i="2"/>
  <c r="K221" i="2"/>
  <c r="N221" i="2"/>
  <c r="P221" i="2"/>
  <c r="K222" i="2"/>
  <c r="N222" i="2"/>
  <c r="P222" i="2"/>
  <c r="K223" i="2"/>
  <c r="N223" i="2"/>
  <c r="P223" i="2"/>
  <c r="K224" i="2"/>
  <c r="N224" i="2"/>
  <c r="P224" i="2"/>
  <c r="K225" i="2"/>
  <c r="N225" i="2"/>
  <c r="P225" i="2"/>
  <c r="K226" i="2"/>
  <c r="N226" i="2"/>
  <c r="P226" i="2"/>
  <c r="K227" i="2"/>
  <c r="N227" i="2"/>
  <c r="P227" i="2"/>
  <c r="K228" i="2"/>
  <c r="N228" i="2"/>
  <c r="P228" i="2"/>
  <c r="K229" i="2"/>
  <c r="N229" i="2"/>
  <c r="P229" i="2"/>
  <c r="K230" i="2"/>
  <c r="N230" i="2"/>
  <c r="P230" i="2"/>
  <c r="K231" i="2"/>
  <c r="N231" i="2"/>
  <c r="P231" i="2"/>
  <c r="K232" i="2"/>
  <c r="N232" i="2"/>
  <c r="P232" i="2"/>
  <c r="K233" i="2"/>
  <c r="N233" i="2"/>
  <c r="P233" i="2"/>
  <c r="K234" i="2"/>
  <c r="N234" i="2"/>
  <c r="P234" i="2"/>
  <c r="K235" i="2"/>
  <c r="N235" i="2"/>
  <c r="P235" i="2"/>
  <c r="K236" i="2"/>
  <c r="N236" i="2"/>
  <c r="P236" i="2"/>
  <c r="K237" i="2"/>
  <c r="N237" i="2"/>
  <c r="P237" i="2"/>
  <c r="K238" i="2"/>
  <c r="N238" i="2"/>
  <c r="P238" i="2"/>
  <c r="K239" i="2"/>
  <c r="N239" i="2"/>
  <c r="P239" i="2"/>
  <c r="K240" i="2"/>
  <c r="N240" i="2"/>
  <c r="P240" i="2"/>
  <c r="K241" i="2"/>
  <c r="N241" i="2"/>
  <c r="P241" i="2"/>
  <c r="K242" i="2"/>
  <c r="N242" i="2"/>
  <c r="P242" i="2"/>
  <c r="K243" i="2"/>
  <c r="N243" i="2"/>
  <c r="P243" i="2"/>
  <c r="K244" i="2"/>
  <c r="N244" i="2"/>
  <c r="P244" i="2"/>
  <c r="K245" i="2"/>
  <c r="N245" i="2"/>
  <c r="P245" i="2"/>
  <c r="K246" i="2"/>
  <c r="N246" i="2"/>
  <c r="P246" i="2"/>
  <c r="K247" i="2"/>
  <c r="N247" i="2"/>
  <c r="P247" i="2"/>
  <c r="K248" i="2"/>
  <c r="N248" i="2"/>
  <c r="P248" i="2"/>
  <c r="K249" i="2"/>
  <c r="N249" i="2"/>
  <c r="P249" i="2"/>
  <c r="K250" i="2"/>
  <c r="N250" i="2"/>
  <c r="P250" i="2"/>
  <c r="P13" i="2"/>
  <c r="O13" i="2"/>
  <c r="P12" i="2"/>
  <c r="O12" i="2"/>
  <c r="P11" i="2"/>
  <c r="O11" i="2"/>
  <c r="N13" i="2"/>
  <c r="L13" i="2"/>
  <c r="K13" i="2"/>
  <c r="J13" i="2"/>
  <c r="I13" i="2"/>
  <c r="H24" i="2"/>
  <c r="H60" i="2"/>
  <c r="H98" i="2"/>
  <c r="H138" i="2"/>
  <c r="H177" i="2"/>
  <c r="H216" i="2"/>
  <c r="H250" i="2"/>
  <c r="H13" i="2"/>
  <c r="G24" i="2"/>
  <c r="G33" i="2"/>
  <c r="G42" i="2"/>
  <c r="G54" i="2"/>
  <c r="G58" i="2"/>
  <c r="G60" i="2"/>
  <c r="G74" i="2"/>
  <c r="G82" i="2"/>
  <c r="G92" i="2"/>
  <c r="G96" i="2"/>
  <c r="G98" i="2"/>
  <c r="G112" i="2"/>
  <c r="G120" i="2"/>
  <c r="G132" i="2"/>
  <c r="G136" i="2"/>
  <c r="G138" i="2"/>
  <c r="G152" i="2"/>
  <c r="G160" i="2"/>
  <c r="G171" i="2"/>
  <c r="G175" i="2"/>
  <c r="G177" i="2"/>
  <c r="G191" i="2"/>
  <c r="G199" i="2"/>
  <c r="G210" i="2"/>
  <c r="G214" i="2"/>
  <c r="G216" i="2"/>
  <c r="G223" i="2"/>
  <c r="G231" i="2"/>
  <c r="G244" i="2"/>
  <c r="G248" i="2"/>
  <c r="G250" i="2"/>
  <c r="G13" i="2"/>
  <c r="L12" i="2"/>
  <c r="K12" i="2"/>
  <c r="J12" i="2"/>
  <c r="I12" i="2"/>
  <c r="H12" i="2"/>
  <c r="G12" i="2"/>
  <c r="L11" i="2"/>
  <c r="K11" i="2"/>
  <c r="J11" i="2"/>
  <c r="I11" i="2"/>
  <c r="H11" i="2"/>
  <c r="G11" i="2"/>
  <c r="F13" i="2"/>
  <c r="F12" i="2"/>
  <c r="N12" i="2"/>
  <c r="N11" i="2"/>
  <c r="F11" i="2"/>
  <c r="U15" i="2"/>
  <c r="T15" i="2"/>
  <c r="L15" i="2"/>
  <c r="K15" i="2"/>
  <c r="J15" i="2"/>
  <c r="H15" i="2"/>
  <c r="G15" i="2"/>
  <c r="F15" i="2"/>
  <c r="Q241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41" i="2"/>
  <c r="B218" i="2"/>
  <c r="B219" i="2"/>
  <c r="B220" i="2"/>
  <c r="B221" i="2"/>
  <c r="B222" i="2"/>
  <c r="B223" i="2"/>
  <c r="B224" i="2"/>
  <c r="B225" i="2"/>
  <c r="B226" i="2"/>
  <c r="B227" i="2"/>
  <c r="B228" i="2"/>
  <c r="B230" i="2"/>
  <c r="B231" i="2"/>
  <c r="B232" i="2"/>
  <c r="B233" i="2"/>
  <c r="B234" i="2"/>
  <c r="B235" i="2"/>
  <c r="B236" i="2"/>
  <c r="B237" i="2"/>
  <c r="B241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B179" i="2"/>
  <c r="B180" i="2"/>
  <c r="B181" i="2"/>
  <c r="B182" i="2"/>
  <c r="B183" i="2"/>
  <c r="B188" i="2"/>
  <c r="B189" i="2"/>
  <c r="B191" i="2"/>
  <c r="B192" i="2"/>
  <c r="B193" i="2"/>
  <c r="B194" i="2"/>
  <c r="B195" i="2"/>
  <c r="B196" i="2"/>
  <c r="B198" i="2"/>
  <c r="B199" i="2"/>
  <c r="B200" i="2"/>
  <c r="B201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B140" i="2"/>
  <c r="B141" i="2"/>
  <c r="B142" i="2"/>
  <c r="B143" i="2"/>
  <c r="B144" i="2"/>
  <c r="B149" i="2"/>
  <c r="B150" i="2"/>
  <c r="B152" i="2"/>
  <c r="B153" i="2"/>
  <c r="B154" i="2"/>
  <c r="B155" i="2"/>
  <c r="B156" i="2"/>
  <c r="B157" i="2"/>
  <c r="B159" i="2"/>
  <c r="B160" i="2"/>
  <c r="B161" i="2"/>
  <c r="B162" i="2"/>
  <c r="Q250" i="2"/>
  <c r="C238" i="2"/>
  <c r="C242" i="2"/>
  <c r="C243" i="2"/>
  <c r="C244" i="2"/>
  <c r="C245" i="2"/>
  <c r="C246" i="2"/>
  <c r="C247" i="2"/>
  <c r="C248" i="2"/>
  <c r="C249" i="2"/>
  <c r="C250" i="2"/>
  <c r="B238" i="2"/>
  <c r="B242" i="2"/>
  <c r="B243" i="2"/>
  <c r="B244" i="2"/>
  <c r="B245" i="2"/>
  <c r="B246" i="2"/>
  <c r="B247" i="2"/>
  <c r="B248" i="2"/>
  <c r="B250" i="2"/>
  <c r="Q249" i="2"/>
  <c r="B249" i="2"/>
  <c r="Q248" i="2"/>
  <c r="Q247" i="2"/>
  <c r="Q246" i="2"/>
  <c r="Q245" i="2"/>
  <c r="Q244" i="2"/>
  <c r="Q243" i="2"/>
  <c r="Q242" i="2"/>
  <c r="Q240" i="2"/>
  <c r="C240" i="2"/>
  <c r="B240" i="2"/>
  <c r="Q239" i="2"/>
  <c r="C239" i="2"/>
  <c r="B239" i="2"/>
  <c r="Q238" i="2"/>
  <c r="Q237" i="2"/>
  <c r="Q236" i="2"/>
  <c r="Q235" i="2"/>
  <c r="Q234" i="2"/>
  <c r="Q233" i="2"/>
  <c r="Q232" i="2"/>
  <c r="Q231" i="2"/>
  <c r="Q230" i="2"/>
  <c r="Q229" i="2"/>
  <c r="B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C202" i="2"/>
  <c r="C203" i="2"/>
  <c r="C204" i="2"/>
  <c r="C205" i="2"/>
  <c r="C208" i="2"/>
  <c r="C209" i="2"/>
  <c r="C210" i="2"/>
  <c r="C211" i="2"/>
  <c r="C212" i="2"/>
  <c r="C213" i="2"/>
  <c r="C214" i="2"/>
  <c r="C215" i="2"/>
  <c r="C216" i="2"/>
  <c r="B202" i="2"/>
  <c r="B203" i="2"/>
  <c r="B204" i="2"/>
  <c r="B205" i="2"/>
  <c r="B208" i="2"/>
  <c r="B209" i="2"/>
  <c r="B210" i="2"/>
  <c r="B211" i="2"/>
  <c r="B212" i="2"/>
  <c r="B213" i="2"/>
  <c r="B214" i="2"/>
  <c r="B216" i="2"/>
  <c r="Q215" i="2"/>
  <c r="B215" i="2"/>
  <c r="Q214" i="2"/>
  <c r="Q213" i="2"/>
  <c r="Q212" i="2"/>
  <c r="Q211" i="2"/>
  <c r="Q210" i="2"/>
  <c r="Q209" i="2"/>
  <c r="Q208" i="2"/>
  <c r="Q207" i="2"/>
  <c r="C207" i="2"/>
  <c r="B207" i="2"/>
  <c r="Q206" i="2"/>
  <c r="C206" i="2"/>
  <c r="B206" i="2"/>
  <c r="Q205" i="2"/>
  <c r="Q204" i="2"/>
  <c r="Q203" i="2"/>
  <c r="Q202" i="2"/>
  <c r="Q201" i="2"/>
  <c r="Q200" i="2"/>
  <c r="Q199" i="2"/>
  <c r="Q198" i="2"/>
  <c r="Q197" i="2"/>
  <c r="B197" i="2"/>
  <c r="Q196" i="2"/>
  <c r="Q195" i="2"/>
  <c r="Q194" i="2"/>
  <c r="Q193" i="2"/>
  <c r="Q192" i="2"/>
  <c r="Q191" i="2"/>
  <c r="Q190" i="2"/>
  <c r="B190" i="2"/>
  <c r="Q189" i="2"/>
  <c r="Q188" i="2"/>
  <c r="Q187" i="2"/>
  <c r="B187" i="2"/>
  <c r="Q186" i="2"/>
  <c r="B186" i="2"/>
  <c r="Q185" i="2"/>
  <c r="B185" i="2"/>
  <c r="Q184" i="2"/>
  <c r="B184" i="2"/>
  <c r="Q183" i="2"/>
  <c r="Q182" i="2"/>
  <c r="Q181" i="2"/>
  <c r="Q180" i="2"/>
  <c r="Q179" i="2"/>
  <c r="Q178" i="2"/>
  <c r="Q177" i="2"/>
  <c r="C163" i="2"/>
  <c r="C164" i="2"/>
  <c r="C165" i="2"/>
  <c r="C166" i="2"/>
  <c r="C169" i="2"/>
  <c r="C170" i="2"/>
  <c r="C171" i="2"/>
  <c r="C172" i="2"/>
  <c r="C173" i="2"/>
  <c r="C174" i="2"/>
  <c r="C175" i="2"/>
  <c r="C176" i="2"/>
  <c r="C177" i="2"/>
  <c r="B163" i="2"/>
  <c r="B164" i="2"/>
  <c r="B165" i="2"/>
  <c r="B166" i="2"/>
  <c r="B169" i="2"/>
  <c r="B170" i="2"/>
  <c r="B171" i="2"/>
  <c r="B172" i="2"/>
  <c r="B173" i="2"/>
  <c r="B174" i="2"/>
  <c r="B175" i="2"/>
  <c r="B177" i="2"/>
  <c r="Q176" i="2"/>
  <c r="B176" i="2"/>
  <c r="Q175" i="2"/>
  <c r="Q174" i="2"/>
  <c r="Q173" i="2"/>
  <c r="Q172" i="2"/>
  <c r="Q171" i="2"/>
  <c r="Q170" i="2"/>
  <c r="Q169" i="2"/>
  <c r="Q168" i="2"/>
  <c r="C168" i="2"/>
  <c r="B168" i="2"/>
  <c r="Q167" i="2"/>
  <c r="C167" i="2"/>
  <c r="B167" i="2"/>
  <c r="Q166" i="2"/>
  <c r="Q165" i="2"/>
  <c r="Q164" i="2"/>
  <c r="Q163" i="2"/>
  <c r="Q162" i="2"/>
  <c r="Q161" i="2"/>
  <c r="Q160" i="2"/>
  <c r="Q159" i="2"/>
  <c r="Q158" i="2"/>
  <c r="B158" i="2"/>
  <c r="Q157" i="2"/>
  <c r="Q156" i="2"/>
  <c r="Q155" i="2"/>
  <c r="Q154" i="2"/>
  <c r="Q153" i="2"/>
  <c r="Q152" i="2"/>
  <c r="Q151" i="2"/>
  <c r="B151" i="2"/>
  <c r="Q150" i="2"/>
  <c r="Q149" i="2"/>
  <c r="Q148" i="2"/>
  <c r="B148" i="2"/>
  <c r="Q147" i="2"/>
  <c r="B147" i="2"/>
  <c r="Q146" i="2"/>
  <c r="B146" i="2"/>
  <c r="Q145" i="2"/>
  <c r="B145" i="2"/>
  <c r="Q144" i="2"/>
  <c r="Q143" i="2"/>
  <c r="Q142" i="2"/>
  <c r="Q141" i="2"/>
  <c r="Q140" i="2"/>
  <c r="Q139" i="2"/>
  <c r="Q12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9" i="2"/>
  <c r="B100" i="2"/>
  <c r="B101" i="2"/>
  <c r="B102" i="2"/>
  <c r="B103" i="2"/>
  <c r="B104" i="2"/>
  <c r="B109" i="2"/>
  <c r="B110" i="2"/>
  <c r="B112" i="2"/>
  <c r="B113" i="2"/>
  <c r="B114" i="2"/>
  <c r="B115" i="2"/>
  <c r="B116" i="2"/>
  <c r="B117" i="2"/>
  <c r="B119" i="2"/>
  <c r="B120" i="2"/>
  <c r="B121" i="2"/>
  <c r="B122" i="2"/>
  <c r="B123" i="2"/>
  <c r="B124" i="2"/>
  <c r="B125" i="2"/>
  <c r="B126" i="2"/>
  <c r="B129" i="2"/>
  <c r="Q128" i="2"/>
  <c r="C128" i="2"/>
  <c r="B128" i="2"/>
  <c r="Q138" i="2"/>
  <c r="C127" i="2"/>
  <c r="C130" i="2"/>
  <c r="C131" i="2"/>
  <c r="C132" i="2"/>
  <c r="C133" i="2"/>
  <c r="C134" i="2"/>
  <c r="C135" i="2"/>
  <c r="C136" i="2"/>
  <c r="C137" i="2"/>
  <c r="C138" i="2"/>
  <c r="B127" i="2"/>
  <c r="B130" i="2"/>
  <c r="B131" i="2"/>
  <c r="B132" i="2"/>
  <c r="B133" i="2"/>
  <c r="B134" i="2"/>
  <c r="B135" i="2"/>
  <c r="B136" i="2"/>
  <c r="B138" i="2"/>
  <c r="Q137" i="2"/>
  <c r="B137" i="2"/>
  <c r="Q136" i="2"/>
  <c r="Q135" i="2"/>
  <c r="Q134" i="2"/>
  <c r="Q133" i="2"/>
  <c r="Q132" i="2"/>
  <c r="Q131" i="2"/>
  <c r="Q130" i="2"/>
  <c r="Q127" i="2"/>
  <c r="Q126" i="2"/>
  <c r="Q125" i="2"/>
  <c r="Q124" i="2"/>
  <c r="Q123" i="2"/>
  <c r="Q122" i="2"/>
  <c r="Q121" i="2"/>
  <c r="Q120" i="2"/>
  <c r="Q119" i="2"/>
  <c r="Q118" i="2"/>
  <c r="B118" i="2"/>
  <c r="Q117" i="2"/>
  <c r="Q116" i="2"/>
  <c r="Q115" i="2"/>
  <c r="Q114" i="2"/>
  <c r="Q113" i="2"/>
  <c r="Q112" i="2"/>
  <c r="Q111" i="2"/>
  <c r="B111" i="2"/>
  <c r="Q110" i="2"/>
  <c r="Q109" i="2"/>
  <c r="Q108" i="2"/>
  <c r="B108" i="2"/>
  <c r="Q107" i="2"/>
  <c r="B107" i="2"/>
  <c r="Q106" i="2"/>
  <c r="B106" i="2"/>
  <c r="Q105" i="2"/>
  <c r="B105" i="2"/>
  <c r="Q104" i="2"/>
  <c r="Q103" i="2"/>
  <c r="Q102" i="2"/>
  <c r="Q101" i="2"/>
  <c r="Q100" i="2"/>
  <c r="Q99" i="2"/>
  <c r="Q98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B62" i="2"/>
  <c r="B63" i="2"/>
  <c r="B64" i="2"/>
  <c r="B65" i="2"/>
  <c r="B66" i="2"/>
  <c r="B71" i="2"/>
  <c r="B72" i="2"/>
  <c r="B74" i="2"/>
  <c r="B75" i="2"/>
  <c r="B76" i="2"/>
  <c r="B77" i="2"/>
  <c r="B78" i="2"/>
  <c r="B79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8" i="2"/>
  <c r="Q97" i="2"/>
  <c r="B97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18" i="2"/>
  <c r="C19" i="2"/>
  <c r="C20" i="2"/>
  <c r="C21" i="2"/>
  <c r="C22" i="2"/>
  <c r="C23" i="2"/>
  <c r="C24" i="2"/>
  <c r="Q61" i="2"/>
  <c r="Q62" i="2"/>
  <c r="Q63" i="2"/>
  <c r="Q64" i="2"/>
  <c r="Q65" i="2"/>
  <c r="Q66" i="2"/>
  <c r="B67" i="2"/>
  <c r="Q67" i="2"/>
  <c r="B68" i="2"/>
  <c r="Q68" i="2"/>
  <c r="B69" i="2"/>
  <c r="Q69" i="2"/>
  <c r="B70" i="2"/>
  <c r="Q70" i="2"/>
  <c r="Q71" i="2"/>
  <c r="Q72" i="2"/>
  <c r="B73" i="2"/>
  <c r="Q73" i="2"/>
  <c r="Q74" i="2"/>
  <c r="Q75" i="2"/>
  <c r="Q76" i="2"/>
  <c r="Q77" i="2"/>
  <c r="Q78" i="2"/>
  <c r="Q79" i="2"/>
  <c r="B80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59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9" i="2"/>
  <c r="Q60" i="2"/>
  <c r="B58" i="2"/>
  <c r="B60" i="2"/>
  <c r="Q7" i="12"/>
  <c r="M7" i="12"/>
  <c r="J8" i="1"/>
  <c r="K8" i="1"/>
  <c r="L8" i="1"/>
  <c r="Z8" i="1"/>
  <c r="AA8" i="1"/>
  <c r="L10" i="12"/>
  <c r="P10" i="12"/>
  <c r="T10" i="12"/>
  <c r="W8" i="1"/>
  <c r="X8" i="1"/>
  <c r="T8" i="1"/>
  <c r="U8" i="1"/>
  <c r="H7" i="12"/>
  <c r="P6" i="11"/>
  <c r="O6" i="11"/>
  <c r="N6" i="11"/>
  <c r="M6" i="11"/>
  <c r="L6" i="11"/>
  <c r="K6" i="11"/>
  <c r="J6" i="11"/>
  <c r="I6" i="11"/>
  <c r="H6" i="11"/>
  <c r="P6" i="10"/>
  <c r="O6" i="10"/>
  <c r="N6" i="10"/>
  <c r="M6" i="10"/>
  <c r="L6" i="10"/>
  <c r="K6" i="10"/>
  <c r="J6" i="10"/>
  <c r="I6" i="10"/>
  <c r="H6" i="10"/>
  <c r="AB8" i="1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X30" i="2"/>
  <c r="X29" i="2"/>
  <c r="X28" i="2"/>
  <c r="X27" i="2"/>
  <c r="X26" i="2"/>
  <c r="X25" i="2"/>
  <c r="X24" i="2"/>
  <c r="X23" i="2"/>
  <c r="X22" i="2"/>
  <c r="X21" i="2"/>
  <c r="X20" i="2"/>
  <c r="X18" i="2"/>
  <c r="X17" i="2"/>
  <c r="X19" i="2"/>
  <c r="P8" i="1"/>
  <c r="N8" i="1"/>
  <c r="P6" i="1"/>
  <c r="O6" i="1"/>
  <c r="M6" i="1"/>
  <c r="N6" i="1"/>
  <c r="L6" i="1"/>
  <c r="K6" i="1"/>
  <c r="J6" i="1"/>
  <c r="H6" i="1"/>
  <c r="I8" i="1"/>
  <c r="I6" i="1"/>
  <c r="Y8" i="1"/>
  <c r="V8" i="1"/>
  <c r="S8" i="1"/>
  <c r="R8" i="1"/>
  <c r="Q8" i="1"/>
  <c r="B18" i="2"/>
  <c r="B19" i="2"/>
  <c r="B20" i="2"/>
  <c r="B21" i="2"/>
  <c r="B22" i="2"/>
  <c r="B23" i="2"/>
  <c r="B24" i="2"/>
</calcChain>
</file>

<file path=xl/sharedStrings.xml><?xml version="1.0" encoding="utf-8"?>
<sst xmlns="http://schemas.openxmlformats.org/spreadsheetml/2006/main" count="1605" uniqueCount="321">
  <si>
    <t>Property Name</t>
  </si>
  <si>
    <t>Portfolio Manager ID</t>
  </si>
  <si>
    <t>Street Address</t>
  </si>
  <si>
    <t>Year Built</t>
  </si>
  <si>
    <t>Property Type - Self-Selected</t>
  </si>
  <si>
    <t>Occupancy (%)</t>
  </si>
  <si>
    <t>100</t>
  </si>
  <si>
    <t>Sq-Ft</t>
  </si>
  <si>
    <t># of Buildings?</t>
  </si>
  <si>
    <t>Cu-Ft</t>
  </si>
  <si>
    <t>eACH</t>
  </si>
  <si>
    <t>CFM Min (worst case room)</t>
  </si>
  <si>
    <t>CFM Avg (blding avg)</t>
  </si>
  <si>
    <t>CFM Max (best case room)</t>
  </si>
  <si>
    <t>ACH Min (worst case room)</t>
  </si>
  <si>
    <t>ACH Avg (blding avg)</t>
  </si>
  <si>
    <t>ACH Max (best case room)</t>
  </si>
  <si>
    <t>eACH min (worst case room)</t>
  </si>
  <si>
    <t>Watts / CFM</t>
  </si>
  <si>
    <t>CFM</t>
  </si>
  <si>
    <t>ACH</t>
  </si>
  <si>
    <t>eACH max (best case room)</t>
  </si>
  <si>
    <t>eACH avg (blding avg)</t>
  </si>
  <si>
    <t>Room Name</t>
  </si>
  <si>
    <t>Zone</t>
  </si>
  <si>
    <t>Design CFM</t>
  </si>
  <si>
    <t>Total ACH</t>
  </si>
  <si>
    <t>Number</t>
  </si>
  <si>
    <t>Area</t>
  </si>
  <si>
    <t>Mech Watts / CFM 2023</t>
  </si>
  <si>
    <t>UV-C Watts</t>
  </si>
  <si>
    <t>UV Watts / Cu-Ft 2023</t>
  </si>
  <si>
    <t>Far UV Watts / Cu-Ft 2023</t>
  </si>
  <si>
    <t>Actual CFM</t>
  </si>
  <si>
    <t>Actual / Design</t>
  </si>
  <si>
    <t>Mech Watts 2023</t>
  </si>
  <si>
    <t>Mech Watts / CFM 2025</t>
  </si>
  <si>
    <t>UV Watts / Mech Watts</t>
  </si>
  <si>
    <t>Total Watts</t>
  </si>
  <si>
    <t>Watts</t>
  </si>
  <si>
    <t>Totals</t>
  </si>
  <si>
    <t>Min</t>
  </si>
  <si>
    <t>Max</t>
  </si>
  <si>
    <t>Avg</t>
  </si>
  <si>
    <t>Building</t>
  </si>
  <si>
    <t>Survey Team</t>
  </si>
  <si>
    <t>TBD</t>
  </si>
  <si>
    <t>Survey Date</t>
  </si>
  <si>
    <t>Mechanical</t>
  </si>
  <si>
    <t>Units</t>
  </si>
  <si>
    <t>sq-ft</t>
  </si>
  <si>
    <t>ceiling</t>
  </si>
  <si>
    <t>cu-ft</t>
  </si>
  <si>
    <t>Amps</t>
  </si>
  <si>
    <t>Watts / ACH</t>
  </si>
  <si>
    <t>Initial Cost</t>
  </si>
  <si>
    <t>Comments</t>
  </si>
  <si>
    <t>Dayton Furnace Blower possible</t>
  </si>
  <si>
    <t>https://www.electricmotorwarehouse.com/content/PDF/1XJX7_spec.pdf</t>
  </si>
  <si>
    <t>Dayton Furnace Blower Selected</t>
  </si>
  <si>
    <t>https://www.grainger.com/product/DAYTON-1-hpHP-115V-Double-Inlet-Forward-1XJY3</t>
  </si>
  <si>
    <t>Derived / check</t>
  </si>
  <si>
    <t>na</t>
  </si>
  <si>
    <t>used to check derived design from the selected approach</t>
  </si>
  <si>
    <t>Baseline Approach</t>
  </si>
  <si>
    <t>Derived design</t>
  </si>
  <si>
    <t>.</t>
  </si>
  <si>
    <t>Ceiling Level UV-C</t>
  </si>
  <si>
    <t>eCFM</t>
  </si>
  <si>
    <t>Watts/eCFM</t>
  </si>
  <si>
    <t>Watts / eACH</t>
  </si>
  <si>
    <t>GC-295 (2x95W bulbs)</t>
  </si>
  <si>
    <t>https://www.lumalier.com/upper-air-disinfection/ceiling-mounted/gc-cieling-mount</t>
  </si>
  <si>
    <t>GC-295 (2x95W bulbs) Selected</t>
  </si>
  <si>
    <t>Derived / Check</t>
  </si>
  <si>
    <t>Cost Difference</t>
  </si>
  <si>
    <t>Mechanical ventilation costs 8 times more than ceiling level UV-C ventilation</t>
  </si>
  <si>
    <t>Notes: ACH = CFM*60/cu-ft, CFM = ACH*cu-ft/60, Cost Difference = Mechanical Baseline Approach / Ceiling Level UV-C Baseline Approach</t>
  </si>
  <si>
    <t>A key finding is that the costs associated with mechanical ventilation are not linear. As more air needs to be pushed there is greater air resistance. This is shown by the 2 different mechanical fan models (possible &amp; selected). For this analysis a fan was selected that is close to satisfying the need for a classroom (30 X 30 X 12 ft) and the desired 12 ACH level.</t>
  </si>
  <si>
    <t>Mechanical ventilation costs 8 times more than ceiling level UV-C ventilation. However when making a final architecture solution it may be better to stay with mechanical ventilation because of other unique conditions including an existing system that is operating at the 12 ACH level.</t>
  </si>
  <si>
    <t>The following table shows a list of possible products and technologies that can be subjected to a test and evaluation effort and the possible operational costs with each approach.</t>
  </si>
  <si>
    <t>Product / Technology to be Tested</t>
  </si>
  <si>
    <t>Products</t>
  </si>
  <si>
    <t>ACH or eACH</t>
  </si>
  <si>
    <t>Watts/ACH or eACH</t>
  </si>
  <si>
    <t>Mechanical (old fan design)</t>
  </si>
  <si>
    <t>Existing</t>
  </si>
  <si>
    <t>Data is from analysis.</t>
  </si>
  <si>
    <t>Mechanical (Inverter 360 Cassette)</t>
  </si>
  <si>
    <t>New technology. Displaces in room unit ventilators</t>
  </si>
  <si>
    <t>FAR UV-22</t>
  </si>
  <si>
    <t>New</t>
  </si>
  <si>
    <t>New technology.</t>
  </si>
  <si>
    <t>Natural Gas</t>
  </si>
  <si>
    <t>We know we need to reduce facility ventilation carbon footprints but not at the cost of lost health or epidemics.</t>
  </si>
  <si>
    <t>By Walter Sobkiw</t>
  </si>
  <si>
    <t xml:space="preserve">Facility ventilation rates have been dropping since the first energy crisis in the last century. </t>
  </si>
  <si>
    <t>With sustainability goals, ventilation rates are being forced to drop even further.</t>
  </si>
  <si>
    <t>This sheet summarizes the ventilation performance levels for all the buildings and captures the power required to achieve the ventilation levels.</t>
  </si>
  <si>
    <t>Purpose</t>
  </si>
  <si>
    <t>This sheet captures the power assumptions used in the model. Once the survey is completed the power levels will be replaced with actual data.</t>
  </si>
  <si>
    <t>The following table shows the Ventilation Alternatives Cost Analysis.</t>
  </si>
  <si>
    <t>https://docs.google.com/spreadsheets/d/18Kn2h5zS6ivX27-msM2Pdy10HUUWaUAomAaXJJ2FK7w/edit</t>
  </si>
  <si>
    <t>Example site survey of all classrooms in all schools - Philadelphia 234 schools, 12,000+ rooms</t>
  </si>
  <si>
    <t>A systems perspective must be applied to the sustainability (carbon footprint) and ventilation challenges in facilities.</t>
  </si>
  <si>
    <t>2. Establish ventilation requirement targets across a 5 year period.</t>
  </si>
  <si>
    <t>The challenge is to actually increase existing poor ventilation rates while reducing carbon footprints.</t>
  </si>
  <si>
    <t>Mech Ventilation Watts est</t>
  </si>
  <si>
    <t>UV Ventilation Watts est</t>
  </si>
  <si>
    <t>Ventilation Total Watts est</t>
  </si>
  <si>
    <t>Bld Avg Usage kWh/Mon actual 2023</t>
  </si>
  <si>
    <t>Room CFM est 2023</t>
  </si>
  <si>
    <t>Room ACH est 2023</t>
  </si>
  <si>
    <t>Room eACH est 2023</t>
  </si>
  <si>
    <t>Cu-Ft est</t>
  </si>
  <si>
    <t>Background</t>
  </si>
  <si>
    <t>Proposed CAP Ventilation Goals</t>
  </si>
  <si>
    <t>3. All buildings should have a ventilation rate of greater than 5 Total ACH in all occupied rooms by year 2. (1)</t>
  </si>
  <si>
    <t>4. All buildings should have a ventilation rate of greater than 6 Total ACH in all occupied rooms by year 3. (2)</t>
  </si>
  <si>
    <t>5. All buildings should have a ventilation rate of greater than 12 Total ACH in all occupied rooms by year 5. (3)</t>
  </si>
  <si>
    <t>(1) CDC Guidelines for all facilities is 5 ACH</t>
  </si>
  <si>
    <t>(3) CDC Guidelines for room airborne infections is 12 ACH</t>
  </si>
  <si>
    <t>Once the operational and maintenance problems are corrected then some systems may be too small and plans for upgrades are needed.</t>
  </si>
  <si>
    <t>The ventilation challenge is a social challenge. Everyone just assumes everything is okay, but it is not okay.</t>
  </si>
  <si>
    <t>A QII is documented evidence that is not easily refuted by outsourced energy companies or staff that place all their faith in automated sensors.</t>
  </si>
  <si>
    <t>While climate action solutions are complex and difficult to implement, fixing the ventilation in facilities is relatively easy.</t>
  </si>
  <si>
    <t>Because facility ventilation has a large carbon footprint it should be an integral part of any climate action plan.</t>
  </si>
  <si>
    <t>This research suggests that an independent Ventilation QII should be used to gather operational, maintenance, and system performance levels.</t>
  </si>
  <si>
    <t>To ignore ventilation runs the risks of:</t>
  </si>
  <si>
    <t>1. unhealthy infrastructure that will make people sick and may lead to future epidemics</t>
  </si>
  <si>
    <t>2. poor carbon footprint management if poor solutions are selected</t>
  </si>
  <si>
    <t>1. Establish existing baseline ventilation performance levels and ventilation power needs for each room in all buildings by year 1.</t>
  </si>
  <si>
    <t>Research suggests that there are operational and maintenance problems with most facilities that must be corrected.</t>
  </si>
  <si>
    <t>For facilities needing upgrades, data is needed for sustainable (low carbon footprint) solutions that also meet ventilation requirements.</t>
  </si>
  <si>
    <t>Approach</t>
  </si>
  <si>
    <t>2. Have room attendants (staff, professor, student, or IT staff, etc.) gather the data per the QII.</t>
  </si>
  <si>
    <t>The Source tab has power estimates for mechanical and other ventilation systems. It is expected that the source tab will change and grow.</t>
  </si>
  <si>
    <t>If the HVAC staff provide room ventilation level data then validations can be performed against the QII data.</t>
  </si>
  <si>
    <t>Sq-Ft actual</t>
  </si>
  <si>
    <t>Scale Setings</t>
  </si>
  <si>
    <t>This sheet compares the ventilation power needs with the the baseline and various architecture approaches.</t>
  </si>
  <si>
    <t>Baseline est 2023</t>
  </si>
  <si>
    <t>Arch A est 2023</t>
  </si>
  <si>
    <t>Arch B est 2023</t>
  </si>
  <si>
    <t>(1) Total ACH = room ACH + room eACH; ACH: Air Changes per Hour</t>
  </si>
  <si>
    <t>(2) CDC Guidelines for all facilities</t>
  </si>
  <si>
    <t>(4) CDC Guidelines for room airborne infections</t>
  </si>
  <si>
    <t xml:space="preserve">Total ACH Min est (1) </t>
  </si>
  <si>
    <t>Total ACH Avg est (1)</t>
  </si>
  <si>
    <t>Total ACH  Goal 2024 (2)</t>
  </si>
  <si>
    <t>Total ACH  Goal 2025 (3)</t>
  </si>
  <si>
    <t>Total ACH  Goal 2026 (4)</t>
  </si>
  <si>
    <t>(3) Harvard T.H. Chan 5-step guide to checking ventilation rates in classrooms; Excellent Level selected</t>
  </si>
  <si>
    <t>6. Total ACH = Mechanical ACH + UV eACH + Other oACH; ACH: Air Changes per Hour</t>
  </si>
  <si>
    <t>(2) Harvard T.H. Chan 5-step guide to checking ventilation rates in classrooms is 6 ACH (Excellent level selected)</t>
  </si>
  <si>
    <t>Note</t>
  </si>
  <si>
    <t>Once a survey is performed these values will be updated.</t>
  </si>
  <si>
    <t>Flr</t>
  </si>
  <si>
    <t>Transit Lounge</t>
  </si>
  <si>
    <t>Cafe</t>
  </si>
  <si>
    <t>Lobby</t>
  </si>
  <si>
    <t>Space 1</t>
  </si>
  <si>
    <t>Space 2</t>
  </si>
  <si>
    <t>Space 3</t>
  </si>
  <si>
    <t>Restrooms</t>
  </si>
  <si>
    <t>Conference Room</t>
  </si>
  <si>
    <t>Office</t>
  </si>
  <si>
    <t>Bull Penns</t>
  </si>
  <si>
    <t>Copy</t>
  </si>
  <si>
    <t>Break Room</t>
  </si>
  <si>
    <t>Common Area</t>
  </si>
  <si>
    <t>Copy Workroom</t>
  </si>
  <si>
    <t>Storage</t>
  </si>
  <si>
    <t>Interview Room</t>
  </si>
  <si>
    <t>Reception</t>
  </si>
  <si>
    <t>Restroom Men</t>
  </si>
  <si>
    <t>Hall</t>
  </si>
  <si>
    <t>Mechanical Shaft</t>
  </si>
  <si>
    <t>Elevators</t>
  </si>
  <si>
    <t>File Storage</t>
  </si>
  <si>
    <t>Meeting Room</t>
  </si>
  <si>
    <t>Restroom Womens</t>
  </si>
  <si>
    <t>Collaboration</t>
  </si>
  <si>
    <t>Admin</t>
  </si>
  <si>
    <t>Research Room</t>
  </si>
  <si>
    <t>IT</t>
  </si>
  <si>
    <t>Area Sq-Ft</t>
  </si>
  <si>
    <t>Stairs</t>
  </si>
  <si>
    <t>Floor Sq-Ft</t>
  </si>
  <si>
    <t>This sheet captures the ventilation performance level in each room and the power required for the ventilation level achieved.</t>
  </si>
  <si>
    <t>Ventilation Type</t>
  </si>
  <si>
    <t>DCV: occupancy, timers, temperature, humidity</t>
  </si>
  <si>
    <t>Sensors</t>
  </si>
  <si>
    <t>Particle, CO2</t>
  </si>
  <si>
    <t>Outsourced to Energy Company XYZ</t>
  </si>
  <si>
    <t>Control</t>
  </si>
  <si>
    <t>Idea Room</t>
  </si>
  <si>
    <t>Conference</t>
  </si>
  <si>
    <t>Lab Storage</t>
  </si>
  <si>
    <t>IT Office</t>
  </si>
  <si>
    <t>Doctoral Student Lounge</t>
  </si>
  <si>
    <t>Consult</t>
  </si>
  <si>
    <t>Part Time Faculty</t>
  </si>
  <si>
    <t>Admin &amp; Hall</t>
  </si>
  <si>
    <t>Ht Ft</t>
  </si>
  <si>
    <t>CFM = ACH*cuft/60</t>
  </si>
  <si>
    <t>ACH = CFM * 60 / cuft</t>
  </si>
  <si>
    <t>cuft</t>
  </si>
  <si>
    <t>Arch C est 2026</t>
  </si>
  <si>
    <t>Bld Avg Watts actual 2022</t>
  </si>
  <si>
    <t>Greenb Bld Avg Usage kWh/Mon actual 2022</t>
  </si>
  <si>
    <t>Green Bld Avg Watts actual 2022</t>
  </si>
  <si>
    <t>Watts = CuFt*CFM* W/CFM</t>
  </si>
  <si>
    <t>Ventilation Mech Watts est</t>
  </si>
  <si>
    <t>Ventilation eACH Watts est</t>
  </si>
  <si>
    <t>ACH assumed</t>
  </si>
  <si>
    <t>eACH assumed</t>
  </si>
  <si>
    <t>Baseline 2023</t>
  </si>
  <si>
    <t>Arch A 2023</t>
  </si>
  <si>
    <t>Arch B 2023</t>
  </si>
  <si>
    <t>Arch C 2026</t>
  </si>
  <si>
    <t>This sheet models buildings as a whole rather than as a summation of the individual rooms.</t>
  </si>
  <si>
    <t>Ht-ft avg assumed</t>
  </si>
  <si>
    <t>Ventilation Rating</t>
  </si>
  <si>
    <t>Model Type</t>
  </si>
  <si>
    <t>Coarse Grain</t>
  </si>
  <si>
    <t>Fine Grain</t>
  </si>
  <si>
    <t>This analysis shows the ventilation power levels for a baseline with poor ventilation and other architecture approaches with fixed and improved ventilation.</t>
  </si>
  <si>
    <t>This model is a fine grain model because it is based on room data that is then summed up for a building.</t>
  </si>
  <si>
    <t>If the data is captured for each room then the model represents the actual results of a building.</t>
  </si>
  <si>
    <t>This Spreadsheet - 2 models are offered</t>
  </si>
  <si>
    <t>What's the carbon footprint of 1 kWh of electricity?</t>
  </si>
  <si>
    <t>This is information compiled from the US Dept. of Energy for various types of powerplants.</t>
  </si>
  <si>
    <t>In the US, the weighted average for all types of powerplants is 0.89 lbs CO2 per kWh.</t>
  </si>
  <si>
    <t>The average EV gets 3.6 miles per kWh. If this energy is used to charge an EV, the EV contributes 0.25 lbs CO2 per mile.</t>
  </si>
  <si>
    <t>Burning a gallon of gasoline contributes 19.7 lbs CO2. The average ICE in the US gets 25 MPG, which would contribute 0.79 lbs, more than three times more than an average EV.</t>
  </si>
  <si>
    <t>Type of Powerplant</t>
  </si>
  <si>
    <t>Fuel</t>
  </si>
  <si>
    <t>Coal</t>
  </si>
  <si>
    <t>Oil</t>
  </si>
  <si>
    <t>Nuclear</t>
  </si>
  <si>
    <t>Wind</t>
  </si>
  <si>
    <t>Hydro</t>
  </si>
  <si>
    <t>Solar</t>
  </si>
  <si>
    <t>Biomass</t>
  </si>
  <si>
    <t>Geothermal</t>
  </si>
  <si>
    <t>Efficiency</t>
  </si>
  <si>
    <t>Fossil Fuel Total</t>
  </si>
  <si>
    <t>Renewable Fuel Total</t>
  </si>
  <si>
    <t>60 9%</t>
  </si>
  <si>
    <t>0 4%</t>
  </si>
  <si>
    <t>99 4%</t>
  </si>
  <si>
    <t>1.42 Weighted Avg</t>
  </si>
  <si>
    <t xml:space="preserve">https://www.quora.com/Whats-the-carbon-footprint-of-1-kWh-of-electricity </t>
  </si>
  <si>
    <t>Percentage Used in United States</t>
  </si>
  <si>
    <t>Total Energy (Billion kWh)</t>
  </si>
  <si>
    <t>CO2 per kWh Created by Powerplant (lbs.)</t>
  </si>
  <si>
    <t>0.05 Weighted Avg</t>
  </si>
  <si>
    <t>Total</t>
  </si>
  <si>
    <t>0.89 Weighted Avg</t>
  </si>
  <si>
    <t>In Sweden</t>
  </si>
  <si>
    <t xml:space="preserve">In USA </t>
  </si>
  <si>
    <t xml:space="preserve">China around </t>
  </si>
  <si>
    <t xml:space="preserve">Germany </t>
  </si>
  <si>
    <t xml:space="preserve">Sweden </t>
  </si>
  <si>
    <t xml:space="preserve">Norway </t>
  </si>
  <si>
    <t xml:space="preserve">Solar cells about </t>
  </si>
  <si>
    <t xml:space="preserve">Windpower around </t>
  </si>
  <si>
    <t xml:space="preserve">Nuclear </t>
  </si>
  <si>
    <t xml:space="preserve">Hydropower </t>
  </si>
  <si>
    <t>g CO2/kWh</t>
  </si>
  <si>
    <t>15–20</t>
  </si>
  <si>
    <t>US Dept of Energy</t>
  </si>
  <si>
    <t>454 g/lb. close enough.</t>
  </si>
  <si>
    <t>Alternate source check</t>
  </si>
  <si>
    <t>Country</t>
  </si>
  <si>
    <t>The issue with this approach is that there is no visibility into problem rooms within buildings.</t>
  </si>
  <si>
    <t>This approach shows that there may be problem rooms (ACH min). Detail sheet shows which rooms have problems.</t>
  </si>
  <si>
    <t>General Observations</t>
  </si>
  <si>
    <t>Carbon footprint is determined using the CO2 kWh tab. Model reports power because carbon footprint will change with energy mix.</t>
  </si>
  <si>
    <t>The Buildings and Building Summary tabs shows the results of the fine grain analysis.</t>
  </si>
  <si>
    <t>The CG tab is a coarse grain model. It can never represent the actual situation unlike the fine grain model, but it can be useful for quick analysis of technology alternatives.</t>
  </si>
  <si>
    <t>This Spreadsheet is an example analysis for potential CAP.</t>
  </si>
  <si>
    <t>Scenario</t>
  </si>
  <si>
    <t>Rating</t>
  </si>
  <si>
    <t>Baseline</t>
  </si>
  <si>
    <t>Poor</t>
  </si>
  <si>
    <t>Arch A</t>
  </si>
  <si>
    <t>CDC LVL</t>
  </si>
  <si>
    <t>Arch B</t>
  </si>
  <si>
    <t>Arch C</t>
  </si>
  <si>
    <t>CDC Airborne LVL</t>
  </si>
  <si>
    <t>Assumptions</t>
  </si>
  <si>
    <t>Room Height</t>
  </si>
  <si>
    <t>Room CFM</t>
  </si>
  <si>
    <t>Mech Watts / CFM</t>
  </si>
  <si>
    <t>UV Watts / Cu-Ft</t>
  </si>
  <si>
    <t>Fine Grain baseline has failed rooms</t>
  </si>
  <si>
    <t>Givens</t>
  </si>
  <si>
    <t>Square Feet</t>
  </si>
  <si>
    <t>Givens shown in spreadsheet</t>
  </si>
  <si>
    <t>Bld Avg kWh/Mon actual</t>
  </si>
  <si>
    <t>Green Bld Avg kWh/Mon actual</t>
  </si>
  <si>
    <t>Fine Grain Power</t>
  </si>
  <si>
    <t>Coarse Grain Power</t>
  </si>
  <si>
    <t>Course Grain ACH</t>
  </si>
  <si>
    <t>Fine Grain ACH</t>
  </si>
  <si>
    <t>This analysis comes from COVID-19 Research from a Systems Perspective started in 2020.</t>
  </si>
  <si>
    <t>Ventilation awareness must be developed just like there is now awareness of sustainability and climate change.</t>
  </si>
  <si>
    <t>Ventilation Carbon Footprint Model</t>
  </si>
  <si>
    <t>Establish the ventilation performance levels baseline, a possible approach to gather the data is:</t>
  </si>
  <si>
    <t>Example</t>
  </si>
  <si>
    <t>Lecture Hall</t>
  </si>
  <si>
    <t>Staff</t>
  </si>
  <si>
    <t>Workroom</t>
  </si>
  <si>
    <t>Lab</t>
  </si>
  <si>
    <t>1. Prepare a Ventilation Quality Improvement Indicator (QII) to independently gather data. (one currently exists)</t>
  </si>
  <si>
    <t>The Buildings tab has summary data of all the buildings. The focus is ventilation data and power consumption including green power.</t>
  </si>
  <si>
    <t>The CAP should include the carbon footprint impacts on ventilation performance levels and help establish a sustainable and healthy ventilation future.</t>
  </si>
  <si>
    <t>3. The data feeds into spreadsheets / database / online portal (software exists for online entries)</t>
  </si>
  <si>
    <t>Each tab (Bld 1) contains survey data for each room in the building. This data is sourced from the QIIs rather than the HVAC 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</si>
</sst>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"/>
    <numFmt numFmtId="165" formatCode="0.000"/>
    <numFmt numFmtId="166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</font>
    <font>
      <sz val="10"/>
      <name val="Calibri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horizontal="right"/>
    </xf>
    <xf numFmtId="0" fontId="0" fillId="0" borderId="0" xfId="0" applyAlignment="1"/>
    <xf numFmtId="0" fontId="0" fillId="0" borderId="2" xfId="0" applyBorder="1"/>
    <xf numFmtId="0" fontId="1" fillId="0" borderId="0" xfId="0" applyFont="1"/>
    <xf numFmtId="0" fontId="0" fillId="0" borderId="0" xfId="0" applyFill="1" applyBorder="1" applyAlignment="1"/>
    <xf numFmtId="0" fontId="0" fillId="0" borderId="0" xfId="0" applyAlignment="1">
      <alignment horizontal="right"/>
    </xf>
    <xf numFmtId="165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center"/>
    </xf>
    <xf numFmtId="6" fontId="0" fillId="0" borderId="2" xfId="0" applyNumberFormat="1" applyBorder="1"/>
    <xf numFmtId="0" fontId="1" fillId="0" borderId="2" xfId="0" applyFont="1" applyBorder="1" applyAlignment="1">
      <alignment wrapText="1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/>
    <xf numFmtId="0" fontId="5" fillId="5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0" fillId="0" borderId="2" xfId="0" applyFill="1" applyBorder="1"/>
    <xf numFmtId="1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3" fontId="0" fillId="0" borderId="3" xfId="0" applyNumberFormat="1" applyFill="1" applyBorder="1" applyAlignment="1">
      <alignment horizontal="right"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3" fontId="0" fillId="0" borderId="3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0" fontId="0" fillId="0" borderId="0" xfId="0" applyNumberForma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8" fillId="0" borderId="0" xfId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left"/>
    </xf>
    <xf numFmtId="17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/>
    <xf numFmtId="3" fontId="0" fillId="0" borderId="4" xfId="0" applyNumberFormat="1" applyFill="1" applyBorder="1" applyAlignment="1">
      <alignment horizontal="right" wrapText="1"/>
    </xf>
    <xf numFmtId="3" fontId="0" fillId="0" borderId="6" xfId="0" applyNumberFormat="1" applyFill="1" applyBorder="1" applyAlignment="1">
      <alignment horizontal="center" wrapText="1"/>
    </xf>
    <xf numFmtId="3" fontId="0" fillId="0" borderId="5" xfId="0" applyNumberFormat="1" applyFill="1" applyBorder="1" applyAlignment="1">
      <alignment horizontal="center" wrapText="1"/>
    </xf>
    <xf numFmtId="164" fontId="0" fillId="0" borderId="7" xfId="0" applyNumberFormat="1" applyFill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Fill="1" applyBorder="1" applyAlignment="1">
      <alignment horizontal="center" wrapText="1"/>
    </xf>
    <xf numFmtId="166" fontId="0" fillId="0" borderId="2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66" fontId="0" fillId="0" borderId="3" xfId="0" applyNumberFormat="1" applyFill="1" applyBorder="1" applyAlignment="1">
      <alignment horizontal="right" wrapText="1"/>
    </xf>
    <xf numFmtId="166" fontId="1" fillId="0" borderId="2" xfId="0" applyNumberFormat="1" applyFon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512838</xdr:colOff>
      <xdr:row>16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DC83D7-4A57-4175-96CD-37A10872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71500"/>
          <a:ext cx="4780038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uora.com/Whats-the-carbon-footprint-of-1-kWh-of-electricit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47FA-EC0D-44CC-8E2D-AD785761CB11}">
  <dimension ref="A2:A67"/>
  <sheetViews>
    <sheetView tabSelected="1" workbookViewId="0">
      <selection activeCell="A2" sqref="A2"/>
    </sheetView>
  </sheetViews>
  <sheetFormatPr defaultRowHeight="15" x14ac:dyDescent="0.25"/>
  <cols>
    <col min="1" max="1" width="130.85546875" bestFit="1" customWidth="1"/>
  </cols>
  <sheetData>
    <row r="2" spans="1:1" x14ac:dyDescent="0.25">
      <c r="A2" s="15" t="s">
        <v>309</v>
      </c>
    </row>
    <row r="3" spans="1:1" x14ac:dyDescent="0.25">
      <c r="A3" s="15"/>
    </row>
    <row r="4" spans="1:1" x14ac:dyDescent="0.25">
      <c r="A4" s="15"/>
    </row>
    <row r="6" spans="1:1" ht="15.75" x14ac:dyDescent="0.25">
      <c r="A6" s="22" t="s">
        <v>95</v>
      </c>
    </row>
    <row r="7" spans="1:1" x14ac:dyDescent="0.25">
      <c r="A7" s="118">
        <v>45261</v>
      </c>
    </row>
    <row r="8" spans="1:1" x14ac:dyDescent="0.25">
      <c r="A8" s="11"/>
    </row>
    <row r="9" spans="1:1" s="119" customFormat="1" x14ac:dyDescent="0.25">
      <c r="A9" s="11"/>
    </row>
    <row r="10" spans="1:1" x14ac:dyDescent="0.25">
      <c r="A10" s="11" t="s">
        <v>307</v>
      </c>
    </row>
    <row r="11" spans="1:1" s="119" customFormat="1" x14ac:dyDescent="0.25">
      <c r="A11" s="11"/>
    </row>
    <row r="12" spans="1:1" x14ac:dyDescent="0.25">
      <c r="A12" s="15" t="s">
        <v>115</v>
      </c>
    </row>
    <row r="13" spans="1:1" x14ac:dyDescent="0.25">
      <c r="A13" t="s">
        <v>94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106</v>
      </c>
    </row>
    <row r="17" spans="1:1" x14ac:dyDescent="0.25">
      <c r="A17" t="s">
        <v>104</v>
      </c>
    </row>
    <row r="18" spans="1:1" x14ac:dyDescent="0.25">
      <c r="A18" t="s">
        <v>318</v>
      </c>
    </row>
    <row r="20" spans="1:1" x14ac:dyDescent="0.25">
      <c r="A20" s="15" t="s">
        <v>134</v>
      </c>
    </row>
    <row r="21" spans="1:1" x14ac:dyDescent="0.25">
      <c r="A21" t="s">
        <v>310</v>
      </c>
    </row>
    <row r="22" spans="1:1" x14ac:dyDescent="0.25">
      <c r="A22" t="s">
        <v>316</v>
      </c>
    </row>
    <row r="23" spans="1:1" x14ac:dyDescent="0.25">
      <c r="A23" t="s">
        <v>135</v>
      </c>
    </row>
    <row r="24" spans="1:1" x14ac:dyDescent="0.25">
      <c r="A24" t="s">
        <v>319</v>
      </c>
    </row>
    <row r="26" spans="1:1" x14ac:dyDescent="0.25">
      <c r="A26" t="s">
        <v>103</v>
      </c>
    </row>
    <row r="27" spans="1:1" x14ac:dyDescent="0.25">
      <c r="A27" t="s">
        <v>102</v>
      </c>
    </row>
    <row r="29" spans="1:1" x14ac:dyDescent="0.25">
      <c r="A29" s="15" t="s">
        <v>116</v>
      </c>
    </row>
    <row r="30" spans="1:1" x14ac:dyDescent="0.25">
      <c r="A30" t="s">
        <v>131</v>
      </c>
    </row>
    <row r="31" spans="1:1" x14ac:dyDescent="0.25">
      <c r="A31" t="s">
        <v>105</v>
      </c>
    </row>
    <row r="32" spans="1:1" x14ac:dyDescent="0.25">
      <c r="A32" t="s">
        <v>117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153</v>
      </c>
    </row>
    <row r="37" spans="1:1" x14ac:dyDescent="0.25">
      <c r="A37" t="s">
        <v>120</v>
      </c>
    </row>
    <row r="38" spans="1:1" x14ac:dyDescent="0.25">
      <c r="A38" s="4" t="s">
        <v>154</v>
      </c>
    </row>
    <row r="39" spans="1:1" x14ac:dyDescent="0.25">
      <c r="A39" s="7" t="s">
        <v>121</v>
      </c>
    </row>
    <row r="41" spans="1:1" x14ac:dyDescent="0.25">
      <c r="A41" s="15" t="s">
        <v>278</v>
      </c>
    </row>
    <row r="42" spans="1:1" x14ac:dyDescent="0.25">
      <c r="A42" t="s">
        <v>125</v>
      </c>
    </row>
    <row r="43" spans="1:1" x14ac:dyDescent="0.25">
      <c r="A43" t="s">
        <v>123</v>
      </c>
    </row>
    <row r="44" spans="1:1" x14ac:dyDescent="0.25">
      <c r="A44" t="s">
        <v>132</v>
      </c>
    </row>
    <row r="45" spans="1:1" x14ac:dyDescent="0.25">
      <c r="A45" t="s">
        <v>122</v>
      </c>
    </row>
    <row r="46" spans="1:1" x14ac:dyDescent="0.25">
      <c r="A46" t="s">
        <v>133</v>
      </c>
    </row>
    <row r="47" spans="1:1" x14ac:dyDescent="0.25">
      <c r="A47" t="s">
        <v>127</v>
      </c>
    </row>
    <row r="48" spans="1:1" x14ac:dyDescent="0.25">
      <c r="A48" t="s">
        <v>124</v>
      </c>
    </row>
    <row r="49" spans="1:1" x14ac:dyDescent="0.25">
      <c r="A49" t="s">
        <v>126</v>
      </c>
    </row>
    <row r="50" spans="1:1" x14ac:dyDescent="0.25">
      <c r="A50" t="s">
        <v>128</v>
      </c>
    </row>
    <row r="51" spans="1:1" x14ac:dyDescent="0.25">
      <c r="A51" t="s">
        <v>129</v>
      </c>
    </row>
    <row r="52" spans="1:1" x14ac:dyDescent="0.25">
      <c r="A52" t="s">
        <v>130</v>
      </c>
    </row>
    <row r="53" spans="1:1" x14ac:dyDescent="0.25">
      <c r="A53" t="s">
        <v>308</v>
      </c>
    </row>
    <row r="54" spans="1:1" s="120" customFormat="1" x14ac:dyDescent="0.25"/>
    <row r="55" spans="1:1" x14ac:dyDescent="0.25">
      <c r="A55" s="15" t="s">
        <v>230</v>
      </c>
    </row>
    <row r="56" spans="1:1" x14ac:dyDescent="0.25">
      <c r="A56" t="s">
        <v>282</v>
      </c>
    </row>
    <row r="57" spans="1:1" x14ac:dyDescent="0.25">
      <c r="A57" t="s">
        <v>317</v>
      </c>
    </row>
    <row r="58" spans="1:1" x14ac:dyDescent="0.25">
      <c r="A58" t="s">
        <v>320</v>
      </c>
    </row>
    <row r="59" spans="1:1" x14ac:dyDescent="0.25">
      <c r="A59" t="s">
        <v>137</v>
      </c>
    </row>
    <row r="61" spans="1:1" x14ac:dyDescent="0.25">
      <c r="A61" t="s">
        <v>136</v>
      </c>
    </row>
    <row r="62" spans="1:1" x14ac:dyDescent="0.25">
      <c r="A62" t="s">
        <v>227</v>
      </c>
    </row>
    <row r="63" spans="1:1" x14ac:dyDescent="0.25">
      <c r="A63" t="s">
        <v>280</v>
      </c>
    </row>
    <row r="64" spans="1:1" x14ac:dyDescent="0.25">
      <c r="A64" t="s">
        <v>228</v>
      </c>
    </row>
    <row r="65" spans="1:1" s="37" customFormat="1" x14ac:dyDescent="0.25">
      <c r="A65" s="37" t="s">
        <v>229</v>
      </c>
    </row>
    <row r="66" spans="1:1" x14ac:dyDescent="0.25">
      <c r="A66" t="s">
        <v>281</v>
      </c>
    </row>
    <row r="67" spans="1:1" x14ac:dyDescent="0.25">
      <c r="A67" t="s">
        <v>279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ADE1-F5AB-4EAA-8D35-168381B3006D}">
  <dimension ref="A1:AG250"/>
  <sheetViews>
    <sheetView workbookViewId="0"/>
  </sheetViews>
  <sheetFormatPr defaultRowHeight="15" x14ac:dyDescent="0.25"/>
  <cols>
    <col min="1" max="1" width="23.5703125" style="36" bestFit="1" customWidth="1"/>
    <col min="2" max="2" width="8.28515625" style="36" bestFit="1" customWidth="1"/>
    <col min="3" max="3" width="3" style="36" bestFit="1" customWidth="1"/>
    <col min="4" max="4" width="5.42578125" style="11" bestFit="1" customWidth="1"/>
    <col min="5" max="5" width="4.85546875" style="11" bestFit="1" customWidth="1"/>
    <col min="6" max="6" width="7.5703125" style="11" bestFit="1" customWidth="1"/>
    <col min="7" max="7" width="6.28515625" style="11" customWidth="1"/>
    <col min="8" max="8" width="6.5703125" style="11" bestFit="1" customWidth="1"/>
    <col min="9" max="9" width="3" style="11" bestFit="1" customWidth="1"/>
    <col min="10" max="10" width="7.5703125" style="11" bestFit="1" customWidth="1"/>
    <col min="11" max="12" width="6.5703125" style="11" bestFit="1" customWidth="1"/>
    <col min="13" max="13" width="7.140625" style="11" bestFit="1" customWidth="1"/>
    <col min="14" max="14" width="9.5703125" style="11" bestFit="1" customWidth="1"/>
    <col min="15" max="15" width="5.28515625" style="12" bestFit="1" customWidth="1"/>
    <col min="16" max="16" width="8.5703125" style="11" bestFit="1" customWidth="1"/>
    <col min="17" max="17" width="17.42578125" style="11" bestFit="1" customWidth="1"/>
    <col min="18" max="18" width="9.28515625" style="11" bestFit="1" customWidth="1"/>
    <col min="19" max="19" width="5.7109375" style="11" bestFit="1" customWidth="1"/>
    <col min="20" max="20" width="8.42578125" style="11" bestFit="1" customWidth="1"/>
    <col min="21" max="21" width="6.5703125" style="11" bestFit="1" customWidth="1"/>
    <col min="22" max="22" width="9.140625" style="11"/>
    <col min="23" max="23" width="4" style="11" bestFit="1" customWidth="1"/>
    <col min="24" max="24" width="17.42578125" style="36" bestFit="1" customWidth="1"/>
    <col min="25" max="25" width="5" style="36" bestFit="1" customWidth="1"/>
    <col min="26" max="26" width="3" style="36" bestFit="1" customWidth="1"/>
    <col min="27" max="27" width="6" style="36" bestFit="1" customWidth="1"/>
    <col min="28" max="28" width="7" style="36" bestFit="1" customWidth="1"/>
    <col min="29" max="29" width="5" style="36" bestFit="1" customWidth="1"/>
    <col min="30" max="30" width="4.5703125" style="36" bestFit="1" customWidth="1"/>
    <col min="31" max="16384" width="9.140625" style="36"/>
  </cols>
  <sheetData>
    <row r="1" spans="1:32" s="38" customFormat="1" x14ac:dyDescent="0.25">
      <c r="A1" s="48" t="s">
        <v>44</v>
      </c>
      <c r="B1" s="38" t="s">
        <v>311</v>
      </c>
      <c r="O1" s="49"/>
    </row>
    <row r="2" spans="1:32" s="38" customFormat="1" x14ac:dyDescent="0.25">
      <c r="A2" s="48" t="s">
        <v>45</v>
      </c>
      <c r="B2" s="38" t="s">
        <v>46</v>
      </c>
      <c r="O2" s="49"/>
      <c r="Y2" s="38" t="s">
        <v>206</v>
      </c>
      <c r="AA2" s="36"/>
      <c r="AB2" s="36"/>
      <c r="AC2" s="36"/>
      <c r="AD2" s="36"/>
      <c r="AE2" s="36"/>
    </row>
    <row r="3" spans="1:32" s="38" customFormat="1" x14ac:dyDescent="0.25">
      <c r="A3" s="48" t="s">
        <v>47</v>
      </c>
      <c r="B3" s="38" t="s">
        <v>46</v>
      </c>
      <c r="O3" s="49"/>
      <c r="Y3" s="38" t="s">
        <v>205</v>
      </c>
      <c r="AA3" s="36"/>
      <c r="AB3" s="36"/>
      <c r="AC3" s="36"/>
      <c r="AD3" s="36"/>
      <c r="AE3" s="36"/>
    </row>
    <row r="4" spans="1:32" s="38" customFormat="1" x14ac:dyDescent="0.25">
      <c r="A4" s="48" t="s">
        <v>99</v>
      </c>
      <c r="B4" s="38" t="s">
        <v>189</v>
      </c>
      <c r="O4" s="49"/>
      <c r="AA4" s="15" t="s">
        <v>207</v>
      </c>
      <c r="AB4" s="15" t="s">
        <v>19</v>
      </c>
      <c r="AC4" s="15"/>
      <c r="AD4" s="15"/>
      <c r="AE4" s="15" t="s">
        <v>20</v>
      </c>
    </row>
    <row r="5" spans="1:32" s="38" customFormat="1" x14ac:dyDescent="0.25">
      <c r="A5" s="48" t="s">
        <v>155</v>
      </c>
      <c r="B5" s="38" t="s">
        <v>156</v>
      </c>
      <c r="Y5" s="56"/>
      <c r="Z5" s="56"/>
      <c r="AA5" s="56">
        <v>31500</v>
      </c>
      <c r="AB5" s="56">
        <f>AA5*AE5/60</f>
        <v>2362.5</v>
      </c>
      <c r="AC5" s="56"/>
      <c r="AD5" s="56"/>
      <c r="AE5" s="58">
        <v>4.5</v>
      </c>
    </row>
    <row r="6" spans="1:32" s="38" customFormat="1" x14ac:dyDescent="0.25">
      <c r="A6" s="48" t="s">
        <v>190</v>
      </c>
      <c r="B6" s="38" t="s">
        <v>191</v>
      </c>
      <c r="Y6" s="56">
        <v>2100</v>
      </c>
      <c r="Z6" s="56">
        <v>15</v>
      </c>
      <c r="AA6" s="56">
        <f>Y6*Z6</f>
        <v>31500</v>
      </c>
      <c r="AB6" s="56">
        <f>AC6*AD6</f>
        <v>2375</v>
      </c>
      <c r="AC6" s="56">
        <v>2500</v>
      </c>
      <c r="AD6" s="57">
        <v>0.95</v>
      </c>
      <c r="AE6" s="58">
        <f>AB6*60/AA6</f>
        <v>4.5238095238095237</v>
      </c>
    </row>
    <row r="7" spans="1:32" s="38" customFormat="1" x14ac:dyDescent="0.25">
      <c r="A7" s="48" t="s">
        <v>192</v>
      </c>
      <c r="B7" s="38" t="s">
        <v>193</v>
      </c>
    </row>
    <row r="8" spans="1:32" s="38" customFormat="1" x14ac:dyDescent="0.25">
      <c r="A8" s="48" t="s">
        <v>195</v>
      </c>
      <c r="B8" s="38" t="s">
        <v>194</v>
      </c>
    </row>
    <row r="9" spans="1:32" s="38" customFormat="1" x14ac:dyDescent="0.25">
      <c r="A9" s="14" t="s">
        <v>224</v>
      </c>
      <c r="B9" s="37" t="s">
        <v>226</v>
      </c>
    </row>
    <row r="10" spans="1:32" x14ac:dyDescent="0.25">
      <c r="A10" s="48" t="s">
        <v>29</v>
      </c>
      <c r="B10" s="50">
        <f>828/1600</f>
        <v>0.51749999999999996</v>
      </c>
      <c r="C10" s="9"/>
      <c r="I10" s="43"/>
      <c r="J10" s="15"/>
      <c r="R10" s="44"/>
      <c r="S10" s="44"/>
      <c r="U10" s="44"/>
    </row>
    <row r="11" spans="1:32" x14ac:dyDescent="0.25">
      <c r="A11" s="48" t="s">
        <v>36</v>
      </c>
      <c r="B11" s="50">
        <f>828/1600</f>
        <v>0.51749999999999996</v>
      </c>
      <c r="C11" s="9"/>
      <c r="E11" s="15" t="s">
        <v>41</v>
      </c>
      <c r="F11" s="18">
        <f>MIN(F17:F300)</f>
        <v>33</v>
      </c>
      <c r="G11" s="18">
        <f t="shared" ref="G11:L11" si="0">MIN(G17:G300)</f>
        <v>800</v>
      </c>
      <c r="H11" s="18">
        <f t="shared" si="0"/>
        <v>9127</v>
      </c>
      <c r="I11" s="18">
        <f t="shared" si="0"/>
        <v>9</v>
      </c>
      <c r="J11" s="18">
        <f t="shared" si="0"/>
        <v>297</v>
      </c>
      <c r="K11" s="18">
        <f t="shared" si="0"/>
        <v>24.75</v>
      </c>
      <c r="L11" s="18">
        <f t="shared" si="0"/>
        <v>26.05263157894737</v>
      </c>
      <c r="M11" s="96">
        <f>MIN(M17:M300)</f>
        <v>0.95</v>
      </c>
      <c r="N11" s="51">
        <f>MIN(N17:N300)</f>
        <v>5</v>
      </c>
      <c r="O11" s="51">
        <f t="shared" ref="O11:P11" si="1">MIN(O17:O300)</f>
        <v>0</v>
      </c>
      <c r="P11" s="51">
        <f t="shared" si="1"/>
        <v>5</v>
      </c>
      <c r="Q11" s="15" t="s">
        <v>41</v>
      </c>
      <c r="R11" s="18">
        <f>MIN(R17:R300)</f>
        <v>13.482236842105262</v>
      </c>
      <c r="S11" s="18">
        <f t="shared" ref="S11:U11" si="2">MIN(S17:S300)</f>
        <v>0</v>
      </c>
      <c r="T11" s="18">
        <f t="shared" si="2"/>
        <v>0</v>
      </c>
      <c r="U11" s="18">
        <f t="shared" si="2"/>
        <v>13.482236842105262</v>
      </c>
    </row>
    <row r="12" spans="1:32" x14ac:dyDescent="0.25">
      <c r="A12" s="48" t="s">
        <v>31</v>
      </c>
      <c r="B12" s="50">
        <f>187/10824</f>
        <v>1.7276422764227643E-2</v>
      </c>
      <c r="C12" s="9"/>
      <c r="E12" s="15" t="s">
        <v>42</v>
      </c>
      <c r="F12" s="18">
        <f>MAX(F17:F300)</f>
        <v>5200</v>
      </c>
      <c r="G12" s="18">
        <f t="shared" ref="G12:L12" si="3">MAX(G17:G300)</f>
        <v>24626.999999999996</v>
      </c>
      <c r="H12" s="18">
        <f t="shared" si="3"/>
        <v>24626.999999999996</v>
      </c>
      <c r="I12" s="18">
        <f t="shared" si="3"/>
        <v>20</v>
      </c>
      <c r="J12" s="18">
        <f t="shared" si="3"/>
        <v>104000</v>
      </c>
      <c r="K12" s="18">
        <f t="shared" si="3"/>
        <v>8666.6666666666661</v>
      </c>
      <c r="L12" s="18">
        <f t="shared" si="3"/>
        <v>9122.8070175438588</v>
      </c>
      <c r="M12" s="97">
        <f>MAX(M17:M300)</f>
        <v>0.95</v>
      </c>
      <c r="N12" s="45">
        <f>MAX(N17:N300)</f>
        <v>5</v>
      </c>
      <c r="O12" s="45">
        <f t="shared" ref="O12:P12" si="4">MAX(O17:O300)</f>
        <v>12</v>
      </c>
      <c r="P12" s="45">
        <f t="shared" si="4"/>
        <v>17</v>
      </c>
      <c r="Q12" s="15" t="s">
        <v>42</v>
      </c>
      <c r="R12" s="18">
        <f>MAX(R17:R300)</f>
        <v>4721.0526315789466</v>
      </c>
      <c r="S12" s="18">
        <f t="shared" ref="S12:U12" si="5">MAX(S17:S300)</f>
        <v>829.26829268292681</v>
      </c>
      <c r="T12" s="18">
        <f t="shared" si="5"/>
        <v>0.38058206669023203</v>
      </c>
      <c r="U12" s="18">
        <f t="shared" si="5"/>
        <v>4721.0526315789466</v>
      </c>
    </row>
    <row r="13" spans="1:32" x14ac:dyDescent="0.25">
      <c r="A13" s="48" t="s">
        <v>32</v>
      </c>
      <c r="B13" s="50">
        <f>187/10824</f>
        <v>1.7276422764227643E-2</v>
      </c>
      <c r="C13" s="9"/>
      <c r="E13" s="15" t="s">
        <v>43</v>
      </c>
      <c r="F13" s="18">
        <f>AVERAGE(F17:F300)</f>
        <v>339.26923076923077</v>
      </c>
      <c r="G13" s="18">
        <f t="shared" ref="G13:L13" si="6">AVERAGE(G17:G300)</f>
        <v>2560.9354838709678</v>
      </c>
      <c r="H13" s="18">
        <f t="shared" si="6"/>
        <v>11341.285714285714</v>
      </c>
      <c r="I13" s="18">
        <f t="shared" si="6"/>
        <v>9.1452991452991448</v>
      </c>
      <c r="J13" s="18">
        <f t="shared" si="6"/>
        <v>3626.5</v>
      </c>
      <c r="K13" s="18">
        <f t="shared" si="6"/>
        <v>302.20833333333331</v>
      </c>
      <c r="L13" s="18">
        <f t="shared" si="6"/>
        <v>318.11403508771912</v>
      </c>
      <c r="M13" s="97">
        <f>AVERAGE(M17:M300)</f>
        <v>0.94999999999999629</v>
      </c>
      <c r="N13" s="45">
        <f>AVERAGE(N17:N300)</f>
        <v>5</v>
      </c>
      <c r="O13" s="45">
        <f t="shared" ref="O13:P13" si="7">AVERAGE(O17:O300)</f>
        <v>5.128205128205128E-2</v>
      </c>
      <c r="P13" s="45">
        <f t="shared" si="7"/>
        <v>5.0512820512820511</v>
      </c>
      <c r="Q13" s="15" t="s">
        <v>43</v>
      </c>
      <c r="R13" s="18">
        <f>AVERAGE(R17:R300)</f>
        <v>164.62401315789486</v>
      </c>
      <c r="S13" s="18">
        <f t="shared" ref="S13:U13" si="8">AVERAGE(S17:S300)</f>
        <v>3.5438815926620806</v>
      </c>
      <c r="T13" s="18">
        <f t="shared" si="8"/>
        <v>1.626419088419795E-3</v>
      </c>
      <c r="U13" s="18">
        <f t="shared" si="8"/>
        <v>168.16789475055697</v>
      </c>
    </row>
    <row r="14" spans="1:32" x14ac:dyDescent="0.25">
      <c r="A14" s="8"/>
      <c r="B14" s="9"/>
      <c r="C14" s="9"/>
      <c r="L14" s="43"/>
    </row>
    <row r="15" spans="1:32" x14ac:dyDescent="0.25">
      <c r="A15" s="14" t="s">
        <v>40</v>
      </c>
      <c r="E15" s="18"/>
      <c r="F15" s="18">
        <f>SUM(F17:F300)</f>
        <v>79389</v>
      </c>
      <c r="G15" s="18">
        <f t="shared" ref="G15:H15" si="9">SUM(G17:G300)</f>
        <v>79389</v>
      </c>
      <c r="H15" s="18">
        <f t="shared" si="9"/>
        <v>79389</v>
      </c>
      <c r="I15" s="18">
        <v>9</v>
      </c>
      <c r="J15" s="18">
        <f>SUM(J17:J300)</f>
        <v>848601</v>
      </c>
      <c r="K15" s="18">
        <f>SUM(K17:K300)</f>
        <v>70716.75</v>
      </c>
      <c r="L15" s="18">
        <f>SUM(L17:L300)</f>
        <v>74438.684210526277</v>
      </c>
      <c r="M15" s="18"/>
      <c r="N15" s="18"/>
      <c r="O15" s="18"/>
      <c r="P15" s="18"/>
      <c r="Q15" s="18"/>
      <c r="R15" s="18">
        <f>SUM(R17:R300)</f>
        <v>38522.0190789474</v>
      </c>
      <c r="S15" s="18">
        <f t="shared" ref="S15:U15" si="10">SUM(S17:S300)</f>
        <v>829.26829268292681</v>
      </c>
      <c r="T15" s="18">
        <f t="shared" si="10"/>
        <v>0.38058206669023203</v>
      </c>
      <c r="U15" s="18">
        <f t="shared" si="10"/>
        <v>39351.287371630329</v>
      </c>
      <c r="V15" s="15"/>
    </row>
    <row r="16" spans="1:32" s="29" customFormat="1" ht="39" x14ac:dyDescent="0.25">
      <c r="A16" s="52" t="s">
        <v>23</v>
      </c>
      <c r="B16" s="52" t="s">
        <v>27</v>
      </c>
      <c r="C16" s="52" t="s">
        <v>157</v>
      </c>
      <c r="D16" s="53" t="s">
        <v>28</v>
      </c>
      <c r="E16" s="53" t="s">
        <v>24</v>
      </c>
      <c r="F16" s="53" t="s">
        <v>7</v>
      </c>
      <c r="G16" s="53" t="s">
        <v>186</v>
      </c>
      <c r="H16" s="53" t="s">
        <v>188</v>
      </c>
      <c r="I16" s="53" t="s">
        <v>204</v>
      </c>
      <c r="J16" s="53" t="s">
        <v>9</v>
      </c>
      <c r="K16" s="53" t="s">
        <v>33</v>
      </c>
      <c r="L16" s="53" t="s">
        <v>25</v>
      </c>
      <c r="M16" s="53" t="s">
        <v>34</v>
      </c>
      <c r="N16" s="54" t="s">
        <v>20</v>
      </c>
      <c r="O16" s="53" t="s">
        <v>10</v>
      </c>
      <c r="P16" s="53" t="s">
        <v>26</v>
      </c>
      <c r="Q16" s="53" t="s">
        <v>223</v>
      </c>
      <c r="R16" s="53" t="s">
        <v>35</v>
      </c>
      <c r="S16" s="53" t="s">
        <v>30</v>
      </c>
      <c r="T16" s="53" t="s">
        <v>37</v>
      </c>
      <c r="U16" s="53" t="s">
        <v>38</v>
      </c>
      <c r="V16" s="30"/>
      <c r="W16" s="30" t="s">
        <v>20</v>
      </c>
      <c r="X16" s="30" t="s">
        <v>139</v>
      </c>
      <c r="AF16" s="49"/>
    </row>
    <row r="17" spans="1:33" x14ac:dyDescent="0.25">
      <c r="A17" s="55" t="s">
        <v>159</v>
      </c>
      <c r="B17" s="5">
        <v>100</v>
      </c>
      <c r="C17" s="5">
        <v>1</v>
      </c>
      <c r="D17" s="34">
        <v>1</v>
      </c>
      <c r="E17" s="34"/>
      <c r="F17" s="34">
        <v>3200</v>
      </c>
      <c r="G17" s="34"/>
      <c r="H17" s="34"/>
      <c r="I17" s="35">
        <v>15</v>
      </c>
      <c r="J17" s="34">
        <f>F17*I17</f>
        <v>48000</v>
      </c>
      <c r="K17" s="56">
        <f>J17*N17/60</f>
        <v>4000</v>
      </c>
      <c r="L17" s="89">
        <f>K17/M17</f>
        <v>4210.5263157894742</v>
      </c>
      <c r="M17" s="77">
        <v>0.95</v>
      </c>
      <c r="N17" s="88">
        <v>5</v>
      </c>
      <c r="O17" s="34">
        <v>12</v>
      </c>
      <c r="P17" s="58">
        <f>N17+O17</f>
        <v>17</v>
      </c>
      <c r="Q17" s="58" t="str">
        <f t="shared" ref="Q17:Q80" si="11">IF(P17&gt;=12,"CDC Airborne LVL",IF(P17&gt;=6,"CDC &amp; Harvard LVL",IF(P17&gt;=5,"CDC LVL",IF(P17&gt;=4,"Low",IF(P17&gt;=3,"Poor",IF(P17&gt;=2,"Bad",IF(P17&gt;=1,"Very Bad","Fail")))))))</f>
        <v>CDC Airborne LVL</v>
      </c>
      <c r="R17" s="56">
        <f t="shared" ref="R17:R80" si="12">$B$10*L17</f>
        <v>2178.9473684210529</v>
      </c>
      <c r="S17" s="56">
        <f t="shared" ref="S17:S80" si="13">$B$12*J17*(O17/12)</f>
        <v>829.26829268292681</v>
      </c>
      <c r="T17" s="57">
        <f>S17/R17</f>
        <v>0.38058206669023203</v>
      </c>
      <c r="U17" s="56">
        <f>R17+S17</f>
        <v>3008.21566110398</v>
      </c>
      <c r="W17" s="11">
        <v>0</v>
      </c>
      <c r="X17" s="12" t="str">
        <f t="shared" ref="X17:X18" si="14">IF(W17&gt;=12,"CDC Airborne LVL",IF(W17&gt;=6,"CDC &amp; Harvard LVL",IF(W17&gt;=5,"CDC LVL",IF(W17&gt;=4,"Low",IF(W17&gt;=3,"Poor",IF(W17&gt;=2,"Bad",IF(W17&gt;=1,"Very Bad","Fail")))))))</f>
        <v>Fail</v>
      </c>
      <c r="AF17" s="49"/>
    </row>
    <row r="18" spans="1:33" x14ac:dyDescent="0.25">
      <c r="A18" s="55" t="s">
        <v>158</v>
      </c>
      <c r="B18" s="5">
        <f>B17+1</f>
        <v>101</v>
      </c>
      <c r="C18" s="5">
        <f>C17</f>
        <v>1</v>
      </c>
      <c r="D18" s="34">
        <v>2</v>
      </c>
      <c r="E18" s="34"/>
      <c r="F18" s="34">
        <v>2100</v>
      </c>
      <c r="G18" s="34"/>
      <c r="H18" s="34"/>
      <c r="I18" s="35">
        <v>15</v>
      </c>
      <c r="J18" s="34">
        <f t="shared" ref="J18:J60" si="15">F18*I18</f>
        <v>31500</v>
      </c>
      <c r="K18" s="56">
        <f t="shared" ref="K18:K81" si="16">J18*N18/60</f>
        <v>2625</v>
      </c>
      <c r="L18" s="89">
        <f t="shared" ref="L18:L81" si="17">K18/M18</f>
        <v>2763.1578947368421</v>
      </c>
      <c r="M18" s="77">
        <v>0.95</v>
      </c>
      <c r="N18" s="88">
        <v>5</v>
      </c>
      <c r="O18" s="34">
        <v>0</v>
      </c>
      <c r="P18" s="58">
        <f t="shared" ref="P18:P81" si="18">N18+O18</f>
        <v>5</v>
      </c>
      <c r="Q18" s="58" t="str">
        <f t="shared" si="11"/>
        <v>CDC LVL</v>
      </c>
      <c r="R18" s="56">
        <f t="shared" si="12"/>
        <v>1429.9342105263156</v>
      </c>
      <c r="S18" s="56">
        <f t="shared" si="13"/>
        <v>0</v>
      </c>
      <c r="T18" s="57">
        <f t="shared" ref="T18:T81" si="19">S18/R18</f>
        <v>0</v>
      </c>
      <c r="U18" s="56">
        <f t="shared" ref="U18:U81" si="20">R18+S18</f>
        <v>1429.9342105263156</v>
      </c>
      <c r="W18" s="11">
        <v>0.9</v>
      </c>
      <c r="X18" s="12" t="str">
        <f t="shared" si="14"/>
        <v>Fail</v>
      </c>
      <c r="AF18" s="49"/>
      <c r="AG18" s="49"/>
    </row>
    <row r="19" spans="1:33" x14ac:dyDescent="0.25">
      <c r="A19" s="55" t="s">
        <v>160</v>
      </c>
      <c r="B19" s="5">
        <f t="shared" ref="B19:B82" si="21">B18+1</f>
        <v>102</v>
      </c>
      <c r="C19" s="5">
        <f t="shared" ref="C19:C24" si="22">C18</f>
        <v>1</v>
      </c>
      <c r="D19" s="34">
        <v>3</v>
      </c>
      <c r="E19" s="34"/>
      <c r="F19" s="34">
        <v>4100</v>
      </c>
      <c r="G19" s="34"/>
      <c r="H19" s="34"/>
      <c r="I19" s="35">
        <v>20</v>
      </c>
      <c r="J19" s="34">
        <f t="shared" si="15"/>
        <v>82000</v>
      </c>
      <c r="K19" s="56">
        <f t="shared" si="16"/>
        <v>6833.333333333333</v>
      </c>
      <c r="L19" s="89">
        <f t="shared" si="17"/>
        <v>7192.9824561403511</v>
      </c>
      <c r="M19" s="77">
        <v>0.95</v>
      </c>
      <c r="N19" s="88">
        <v>5</v>
      </c>
      <c r="O19" s="34">
        <v>0</v>
      </c>
      <c r="P19" s="58">
        <f t="shared" si="18"/>
        <v>5</v>
      </c>
      <c r="Q19" s="58" t="str">
        <f t="shared" si="11"/>
        <v>CDC LVL</v>
      </c>
      <c r="R19" s="56">
        <f t="shared" si="12"/>
        <v>3722.3684210526312</v>
      </c>
      <c r="S19" s="56">
        <f t="shared" si="13"/>
        <v>0</v>
      </c>
      <c r="T19" s="57">
        <f t="shared" si="19"/>
        <v>0</v>
      </c>
      <c r="U19" s="56">
        <f t="shared" si="20"/>
        <v>3722.3684210526312</v>
      </c>
      <c r="W19" s="11">
        <v>1</v>
      </c>
      <c r="X19" s="12" t="str">
        <f>IF(W19&gt;=12,"CDC Airborne LVL",IF(W19&gt;=6,"CDC &amp; Harvard LVL",IF(W19&gt;=5,"CDC LVL",IF(W19&gt;=4,"Low",IF(W19&gt;=3,"Poor",IF(W19&gt;=2,"Bad",IF(W19&gt;=1,"Very Bad","Fail")))))))</f>
        <v>Very Bad</v>
      </c>
    </row>
    <row r="20" spans="1:33" x14ac:dyDescent="0.25">
      <c r="A20" s="55" t="s">
        <v>312</v>
      </c>
      <c r="B20" s="5">
        <f t="shared" si="21"/>
        <v>103</v>
      </c>
      <c r="C20" s="5">
        <f t="shared" si="22"/>
        <v>1</v>
      </c>
      <c r="D20" s="34">
        <v>4</v>
      </c>
      <c r="E20" s="34"/>
      <c r="F20" s="34">
        <v>5200</v>
      </c>
      <c r="G20" s="34"/>
      <c r="H20" s="34"/>
      <c r="I20" s="83">
        <v>20</v>
      </c>
      <c r="J20" s="34">
        <f t="shared" si="15"/>
        <v>104000</v>
      </c>
      <c r="K20" s="56">
        <f t="shared" si="16"/>
        <v>8666.6666666666661</v>
      </c>
      <c r="L20" s="89">
        <f t="shared" si="17"/>
        <v>9122.8070175438588</v>
      </c>
      <c r="M20" s="77">
        <v>0.95</v>
      </c>
      <c r="N20" s="88">
        <v>5</v>
      </c>
      <c r="O20" s="34">
        <v>0</v>
      </c>
      <c r="P20" s="58">
        <f t="shared" si="18"/>
        <v>5</v>
      </c>
      <c r="Q20" s="58" t="str">
        <f t="shared" si="11"/>
        <v>CDC LVL</v>
      </c>
      <c r="R20" s="56">
        <f t="shared" si="12"/>
        <v>4721.0526315789466</v>
      </c>
      <c r="S20" s="56">
        <f t="shared" si="13"/>
        <v>0</v>
      </c>
      <c r="T20" s="57">
        <f t="shared" si="19"/>
        <v>0</v>
      </c>
      <c r="U20" s="56">
        <f t="shared" si="20"/>
        <v>4721.0526315789466</v>
      </c>
      <c r="W20" s="11">
        <v>2</v>
      </c>
      <c r="X20" s="12" t="str">
        <f t="shared" ref="X20:X30" si="23">IF(W20&gt;=12,"CDC Airborne LVL",IF(W20&gt;=6,"CDC &amp; Harvard LVL",IF(W20&gt;=5,"CDC LVL",IF(W20&gt;=4,"Low",IF(W20&gt;=3,"Poor",IF(W20&gt;=2,"Bad",IF(W20&gt;=1,"Very Bad","Fail")))))))</f>
        <v>Bad</v>
      </c>
    </row>
    <row r="21" spans="1:33" x14ac:dyDescent="0.25">
      <c r="A21" s="55" t="s">
        <v>161</v>
      </c>
      <c r="B21" s="5">
        <f t="shared" si="21"/>
        <v>104</v>
      </c>
      <c r="C21" s="5">
        <f t="shared" si="22"/>
        <v>1</v>
      </c>
      <c r="D21" s="34">
        <v>5</v>
      </c>
      <c r="E21" s="34"/>
      <c r="F21" s="56">
        <f>9127/3</f>
        <v>3042.3333333333335</v>
      </c>
      <c r="G21" s="34"/>
      <c r="H21" s="34"/>
      <c r="I21" s="35">
        <f t="shared" ref="I21:I85" si="24">I$15</f>
        <v>9</v>
      </c>
      <c r="J21" s="34">
        <f t="shared" si="15"/>
        <v>27381</v>
      </c>
      <c r="K21" s="56">
        <f t="shared" si="16"/>
        <v>2281.75</v>
      </c>
      <c r="L21" s="89">
        <f t="shared" si="17"/>
        <v>2401.8421052631579</v>
      </c>
      <c r="M21" s="77">
        <v>0.95</v>
      </c>
      <c r="N21" s="88">
        <v>5</v>
      </c>
      <c r="O21" s="34">
        <v>0</v>
      </c>
      <c r="P21" s="58">
        <f t="shared" si="18"/>
        <v>5</v>
      </c>
      <c r="Q21" s="58" t="str">
        <f t="shared" si="11"/>
        <v>CDC LVL</v>
      </c>
      <c r="R21" s="56">
        <f t="shared" si="12"/>
        <v>1242.9532894736842</v>
      </c>
      <c r="S21" s="56">
        <f t="shared" si="13"/>
        <v>0</v>
      </c>
      <c r="T21" s="57">
        <f t="shared" si="19"/>
        <v>0</v>
      </c>
      <c r="U21" s="56">
        <f t="shared" si="20"/>
        <v>1242.9532894736842</v>
      </c>
      <c r="W21" s="11">
        <v>3</v>
      </c>
      <c r="X21" s="12" t="str">
        <f t="shared" si="23"/>
        <v>Poor</v>
      </c>
    </row>
    <row r="22" spans="1:33" x14ac:dyDescent="0.25">
      <c r="A22" s="55" t="s">
        <v>162</v>
      </c>
      <c r="B22" s="5">
        <f t="shared" si="21"/>
        <v>105</v>
      </c>
      <c r="C22" s="5">
        <f t="shared" si="22"/>
        <v>1</v>
      </c>
      <c r="D22" s="34">
        <v>5</v>
      </c>
      <c r="E22" s="34"/>
      <c r="F22" s="56">
        <f t="shared" ref="F22:F23" si="25">9127/3</f>
        <v>3042.3333333333335</v>
      </c>
      <c r="G22" s="34"/>
      <c r="H22" s="34"/>
      <c r="I22" s="35">
        <f t="shared" si="24"/>
        <v>9</v>
      </c>
      <c r="J22" s="34">
        <f t="shared" si="15"/>
        <v>27381</v>
      </c>
      <c r="K22" s="56">
        <f t="shared" si="16"/>
        <v>2281.75</v>
      </c>
      <c r="L22" s="89">
        <f t="shared" si="17"/>
        <v>2401.8421052631579</v>
      </c>
      <c r="M22" s="77">
        <v>0.95</v>
      </c>
      <c r="N22" s="88">
        <v>5</v>
      </c>
      <c r="O22" s="34">
        <v>0</v>
      </c>
      <c r="P22" s="58">
        <f t="shared" si="18"/>
        <v>5</v>
      </c>
      <c r="Q22" s="58" t="str">
        <f t="shared" si="11"/>
        <v>CDC LVL</v>
      </c>
      <c r="R22" s="56">
        <f t="shared" si="12"/>
        <v>1242.9532894736842</v>
      </c>
      <c r="S22" s="56">
        <f t="shared" si="13"/>
        <v>0</v>
      </c>
      <c r="T22" s="57">
        <f t="shared" si="19"/>
        <v>0</v>
      </c>
      <c r="U22" s="56">
        <f t="shared" si="20"/>
        <v>1242.9532894736842</v>
      </c>
      <c r="W22" s="11">
        <v>4</v>
      </c>
      <c r="X22" s="12" t="str">
        <f t="shared" si="23"/>
        <v>Low</v>
      </c>
    </row>
    <row r="23" spans="1:33" x14ac:dyDescent="0.25">
      <c r="A23" s="55" t="s">
        <v>163</v>
      </c>
      <c r="B23" s="5">
        <f t="shared" si="21"/>
        <v>106</v>
      </c>
      <c r="C23" s="5">
        <f t="shared" si="22"/>
        <v>1</v>
      </c>
      <c r="D23" s="34">
        <v>5</v>
      </c>
      <c r="E23" s="34"/>
      <c r="F23" s="56">
        <f t="shared" si="25"/>
        <v>3042.3333333333335</v>
      </c>
      <c r="G23" s="34"/>
      <c r="H23" s="34"/>
      <c r="I23" s="35">
        <f t="shared" si="24"/>
        <v>9</v>
      </c>
      <c r="J23" s="34">
        <f t="shared" si="15"/>
        <v>27381</v>
      </c>
      <c r="K23" s="56">
        <f t="shared" si="16"/>
        <v>2281.75</v>
      </c>
      <c r="L23" s="89">
        <f t="shared" si="17"/>
        <v>2401.8421052631579</v>
      </c>
      <c r="M23" s="77">
        <v>0.95</v>
      </c>
      <c r="N23" s="88">
        <v>5</v>
      </c>
      <c r="O23" s="34">
        <v>0</v>
      </c>
      <c r="P23" s="58">
        <f t="shared" si="18"/>
        <v>5</v>
      </c>
      <c r="Q23" s="58" t="str">
        <f t="shared" si="11"/>
        <v>CDC LVL</v>
      </c>
      <c r="R23" s="56">
        <f t="shared" si="12"/>
        <v>1242.9532894736842</v>
      </c>
      <c r="S23" s="56">
        <f t="shared" si="13"/>
        <v>0</v>
      </c>
      <c r="T23" s="57">
        <f t="shared" si="19"/>
        <v>0</v>
      </c>
      <c r="U23" s="56">
        <f t="shared" si="20"/>
        <v>1242.9532894736842</v>
      </c>
      <c r="W23" s="11">
        <v>5</v>
      </c>
      <c r="X23" s="12" t="str">
        <f t="shared" si="23"/>
        <v>CDC LVL</v>
      </c>
    </row>
    <row r="24" spans="1:33" x14ac:dyDescent="0.25">
      <c r="A24" s="55" t="s">
        <v>164</v>
      </c>
      <c r="B24" s="5">
        <f t="shared" si="21"/>
        <v>107</v>
      </c>
      <c r="C24" s="5">
        <f t="shared" si="22"/>
        <v>1</v>
      </c>
      <c r="D24" s="34">
        <v>6</v>
      </c>
      <c r="E24" s="34"/>
      <c r="F24" s="34">
        <v>900</v>
      </c>
      <c r="G24" s="34">
        <f>SUM(F17:F24)</f>
        <v>24626.999999999996</v>
      </c>
      <c r="H24" s="59">
        <f>SUM(F17:F24)</f>
        <v>24626.999999999996</v>
      </c>
      <c r="I24" s="35">
        <f t="shared" si="24"/>
        <v>9</v>
      </c>
      <c r="J24" s="34">
        <f t="shared" si="15"/>
        <v>8100</v>
      </c>
      <c r="K24" s="56">
        <f t="shared" si="16"/>
        <v>675</v>
      </c>
      <c r="L24" s="89">
        <f t="shared" si="17"/>
        <v>710.52631578947376</v>
      </c>
      <c r="M24" s="77">
        <v>0.95</v>
      </c>
      <c r="N24" s="88">
        <v>5</v>
      </c>
      <c r="O24" s="34">
        <v>0</v>
      </c>
      <c r="P24" s="58">
        <f t="shared" si="18"/>
        <v>5</v>
      </c>
      <c r="Q24" s="58" t="str">
        <f t="shared" si="11"/>
        <v>CDC LVL</v>
      </c>
      <c r="R24" s="56">
        <f t="shared" si="12"/>
        <v>367.69736842105266</v>
      </c>
      <c r="S24" s="56">
        <f t="shared" si="13"/>
        <v>0</v>
      </c>
      <c r="T24" s="57">
        <f t="shared" si="19"/>
        <v>0</v>
      </c>
      <c r="U24" s="56">
        <f t="shared" si="20"/>
        <v>367.69736842105266</v>
      </c>
      <c r="W24" s="11">
        <v>6</v>
      </c>
      <c r="X24" s="12" t="str">
        <f t="shared" si="23"/>
        <v>CDC &amp; Harvard LVL</v>
      </c>
    </row>
    <row r="25" spans="1:33" s="39" customFormat="1" x14ac:dyDescent="0.25">
      <c r="A25" s="60" t="s">
        <v>165</v>
      </c>
      <c r="B25" s="13">
        <v>200</v>
      </c>
      <c r="C25" s="13">
        <v>2</v>
      </c>
      <c r="D25" s="61">
        <v>1</v>
      </c>
      <c r="E25" s="61"/>
      <c r="F25" s="61">
        <v>354</v>
      </c>
      <c r="G25" s="61"/>
      <c r="H25" s="61"/>
      <c r="I25" s="84">
        <f t="shared" si="24"/>
        <v>9</v>
      </c>
      <c r="J25" s="61">
        <f t="shared" si="15"/>
        <v>3186</v>
      </c>
      <c r="K25" s="56">
        <f t="shared" si="16"/>
        <v>265.5</v>
      </c>
      <c r="L25" s="89">
        <f t="shared" si="17"/>
        <v>279.4736842105263</v>
      </c>
      <c r="M25" s="77">
        <v>0.95</v>
      </c>
      <c r="N25" s="88">
        <v>5</v>
      </c>
      <c r="O25" s="61">
        <v>0</v>
      </c>
      <c r="P25" s="64">
        <f t="shared" si="18"/>
        <v>5</v>
      </c>
      <c r="Q25" s="64" t="str">
        <f t="shared" si="11"/>
        <v>CDC LVL</v>
      </c>
      <c r="R25" s="62">
        <f t="shared" si="12"/>
        <v>144.62763157894736</v>
      </c>
      <c r="S25" s="62">
        <f t="shared" si="13"/>
        <v>0</v>
      </c>
      <c r="T25" s="63">
        <f t="shared" si="19"/>
        <v>0</v>
      </c>
      <c r="U25" s="62">
        <f t="shared" si="20"/>
        <v>144.62763157894736</v>
      </c>
      <c r="V25" s="41"/>
      <c r="W25" s="41">
        <v>7</v>
      </c>
      <c r="X25" s="40" t="str">
        <f t="shared" si="23"/>
        <v>CDC &amp; Harvard LVL</v>
      </c>
    </row>
    <row r="26" spans="1:33" x14ac:dyDescent="0.25">
      <c r="A26" s="55" t="s">
        <v>166</v>
      </c>
      <c r="B26" s="5">
        <f t="shared" si="21"/>
        <v>201</v>
      </c>
      <c r="C26" s="5">
        <f>C25</f>
        <v>2</v>
      </c>
      <c r="D26" s="34">
        <v>1</v>
      </c>
      <c r="E26" s="34"/>
      <c r="F26" s="34">
        <v>264</v>
      </c>
      <c r="G26" s="34"/>
      <c r="H26" s="34"/>
      <c r="I26" s="35">
        <f t="shared" si="24"/>
        <v>9</v>
      </c>
      <c r="J26" s="34">
        <f t="shared" si="15"/>
        <v>2376</v>
      </c>
      <c r="K26" s="56">
        <f t="shared" si="16"/>
        <v>198</v>
      </c>
      <c r="L26" s="89">
        <f t="shared" si="17"/>
        <v>208.42105263157896</v>
      </c>
      <c r="M26" s="77">
        <v>0.95</v>
      </c>
      <c r="N26" s="88">
        <v>5</v>
      </c>
      <c r="O26" s="34">
        <v>0</v>
      </c>
      <c r="P26" s="58">
        <f t="shared" si="18"/>
        <v>5</v>
      </c>
      <c r="Q26" s="58" t="str">
        <f t="shared" si="11"/>
        <v>CDC LVL</v>
      </c>
      <c r="R26" s="56">
        <f t="shared" si="12"/>
        <v>107.8578947368421</v>
      </c>
      <c r="S26" s="56">
        <f t="shared" si="13"/>
        <v>0</v>
      </c>
      <c r="T26" s="57">
        <f t="shared" si="19"/>
        <v>0</v>
      </c>
      <c r="U26" s="56">
        <f t="shared" si="20"/>
        <v>107.8578947368421</v>
      </c>
      <c r="W26" s="11">
        <v>8</v>
      </c>
      <c r="X26" s="12" t="str">
        <f t="shared" si="23"/>
        <v>CDC &amp; Harvard LVL</v>
      </c>
    </row>
    <row r="27" spans="1:33" x14ac:dyDescent="0.25">
      <c r="A27" s="55" t="s">
        <v>166</v>
      </c>
      <c r="B27" s="5">
        <f t="shared" si="21"/>
        <v>202</v>
      </c>
      <c r="C27" s="5">
        <f t="shared" ref="C27:C90" si="26">C26</f>
        <v>2</v>
      </c>
      <c r="D27" s="34">
        <v>1</v>
      </c>
      <c r="E27" s="34"/>
      <c r="F27" s="34">
        <v>168</v>
      </c>
      <c r="G27" s="34"/>
      <c r="H27" s="34"/>
      <c r="I27" s="35">
        <f t="shared" si="24"/>
        <v>9</v>
      </c>
      <c r="J27" s="34">
        <f t="shared" si="15"/>
        <v>1512</v>
      </c>
      <c r="K27" s="56">
        <f t="shared" si="16"/>
        <v>126</v>
      </c>
      <c r="L27" s="89">
        <f t="shared" si="17"/>
        <v>132.63157894736844</v>
      </c>
      <c r="M27" s="77">
        <v>0.95</v>
      </c>
      <c r="N27" s="88">
        <v>5</v>
      </c>
      <c r="O27" s="34">
        <v>0</v>
      </c>
      <c r="P27" s="58">
        <f t="shared" si="18"/>
        <v>5</v>
      </c>
      <c r="Q27" s="65" t="str">
        <f t="shared" si="11"/>
        <v>CDC LVL</v>
      </c>
      <c r="R27" s="56">
        <f t="shared" si="12"/>
        <v>68.636842105263156</v>
      </c>
      <c r="S27" s="56">
        <f t="shared" si="13"/>
        <v>0</v>
      </c>
      <c r="T27" s="57">
        <f t="shared" si="19"/>
        <v>0</v>
      </c>
      <c r="U27" s="56">
        <f t="shared" si="20"/>
        <v>68.636842105263156</v>
      </c>
      <c r="W27" s="11">
        <v>9</v>
      </c>
      <c r="X27" s="12" t="str">
        <f t="shared" si="23"/>
        <v>CDC &amp; Harvard LVL</v>
      </c>
    </row>
    <row r="28" spans="1:33" x14ac:dyDescent="0.25">
      <c r="A28" s="55" t="s">
        <v>166</v>
      </c>
      <c r="B28" s="5">
        <f t="shared" si="21"/>
        <v>203</v>
      </c>
      <c r="C28" s="5">
        <f t="shared" si="26"/>
        <v>2</v>
      </c>
      <c r="D28" s="34">
        <v>1</v>
      </c>
      <c r="E28" s="34"/>
      <c r="F28" s="34">
        <v>171</v>
      </c>
      <c r="G28" s="34"/>
      <c r="H28" s="34"/>
      <c r="I28" s="35">
        <f t="shared" si="24"/>
        <v>9</v>
      </c>
      <c r="J28" s="34">
        <f t="shared" si="15"/>
        <v>1539</v>
      </c>
      <c r="K28" s="56">
        <f t="shared" si="16"/>
        <v>128.25</v>
      </c>
      <c r="L28" s="89">
        <f t="shared" si="17"/>
        <v>135</v>
      </c>
      <c r="M28" s="77">
        <v>0.95</v>
      </c>
      <c r="N28" s="88">
        <v>5</v>
      </c>
      <c r="O28" s="34">
        <v>0</v>
      </c>
      <c r="P28" s="58">
        <f t="shared" si="18"/>
        <v>5</v>
      </c>
      <c r="Q28" s="65" t="str">
        <f t="shared" si="11"/>
        <v>CDC LVL</v>
      </c>
      <c r="R28" s="56">
        <f t="shared" si="12"/>
        <v>69.862499999999997</v>
      </c>
      <c r="S28" s="56">
        <f t="shared" si="13"/>
        <v>0</v>
      </c>
      <c r="T28" s="57">
        <f t="shared" si="19"/>
        <v>0</v>
      </c>
      <c r="U28" s="56">
        <f t="shared" si="20"/>
        <v>69.862499999999997</v>
      </c>
      <c r="W28" s="11">
        <v>10</v>
      </c>
      <c r="X28" s="12" t="str">
        <f t="shared" si="23"/>
        <v>CDC &amp; Harvard LVL</v>
      </c>
    </row>
    <row r="29" spans="1:33" x14ac:dyDescent="0.25">
      <c r="A29" s="55" t="s">
        <v>166</v>
      </c>
      <c r="B29" s="5">
        <f t="shared" si="21"/>
        <v>204</v>
      </c>
      <c r="C29" s="5">
        <f t="shared" si="26"/>
        <v>2</v>
      </c>
      <c r="D29" s="34">
        <v>1</v>
      </c>
      <c r="E29" s="34"/>
      <c r="F29" s="34">
        <v>169</v>
      </c>
      <c r="G29" s="34"/>
      <c r="H29" s="34"/>
      <c r="I29" s="35">
        <f t="shared" si="24"/>
        <v>9</v>
      </c>
      <c r="J29" s="34">
        <f t="shared" si="15"/>
        <v>1521</v>
      </c>
      <c r="K29" s="56">
        <f t="shared" si="16"/>
        <v>126.75</v>
      </c>
      <c r="L29" s="89">
        <f t="shared" si="17"/>
        <v>133.42105263157896</v>
      </c>
      <c r="M29" s="77">
        <v>0.95</v>
      </c>
      <c r="N29" s="88">
        <v>5</v>
      </c>
      <c r="O29" s="34">
        <v>0</v>
      </c>
      <c r="P29" s="58">
        <f t="shared" si="18"/>
        <v>5</v>
      </c>
      <c r="Q29" s="65" t="str">
        <f t="shared" si="11"/>
        <v>CDC LVL</v>
      </c>
      <c r="R29" s="56">
        <f t="shared" si="12"/>
        <v>69.045394736842113</v>
      </c>
      <c r="S29" s="56">
        <f t="shared" si="13"/>
        <v>0</v>
      </c>
      <c r="T29" s="57">
        <f t="shared" si="19"/>
        <v>0</v>
      </c>
      <c r="U29" s="56">
        <f t="shared" si="20"/>
        <v>69.045394736842113</v>
      </c>
      <c r="W29" s="11">
        <v>11</v>
      </c>
      <c r="X29" s="12" t="str">
        <f t="shared" si="23"/>
        <v>CDC &amp; Harvard LVL</v>
      </c>
    </row>
    <row r="30" spans="1:33" x14ac:dyDescent="0.25">
      <c r="A30" s="55" t="s">
        <v>166</v>
      </c>
      <c r="B30" s="5">
        <f t="shared" si="21"/>
        <v>205</v>
      </c>
      <c r="C30" s="5">
        <f t="shared" si="26"/>
        <v>2</v>
      </c>
      <c r="D30" s="34">
        <v>1</v>
      </c>
      <c r="E30" s="34"/>
      <c r="F30" s="34">
        <v>171</v>
      </c>
      <c r="G30" s="34"/>
      <c r="H30" s="34"/>
      <c r="I30" s="35">
        <f t="shared" si="24"/>
        <v>9</v>
      </c>
      <c r="J30" s="34">
        <f t="shared" si="15"/>
        <v>1539</v>
      </c>
      <c r="K30" s="56">
        <f t="shared" si="16"/>
        <v>128.25</v>
      </c>
      <c r="L30" s="89">
        <f t="shared" si="17"/>
        <v>135</v>
      </c>
      <c r="M30" s="77">
        <v>0.95</v>
      </c>
      <c r="N30" s="88">
        <v>5</v>
      </c>
      <c r="O30" s="34">
        <v>0</v>
      </c>
      <c r="P30" s="58">
        <f t="shared" si="18"/>
        <v>5</v>
      </c>
      <c r="Q30" s="58" t="str">
        <f t="shared" si="11"/>
        <v>CDC LVL</v>
      </c>
      <c r="R30" s="56">
        <f t="shared" si="12"/>
        <v>69.862499999999997</v>
      </c>
      <c r="S30" s="56">
        <f t="shared" si="13"/>
        <v>0</v>
      </c>
      <c r="T30" s="57">
        <f t="shared" si="19"/>
        <v>0</v>
      </c>
      <c r="U30" s="56">
        <f t="shared" si="20"/>
        <v>69.862499999999997</v>
      </c>
      <c r="W30" s="11">
        <v>12</v>
      </c>
      <c r="X30" s="12" t="str">
        <f t="shared" si="23"/>
        <v>CDC Airborne LVL</v>
      </c>
    </row>
    <row r="31" spans="1:33" x14ac:dyDescent="0.25">
      <c r="A31" s="55" t="s">
        <v>167</v>
      </c>
      <c r="B31" s="5">
        <f>B30+1</f>
        <v>206</v>
      </c>
      <c r="C31" s="5">
        <f t="shared" si="26"/>
        <v>2</v>
      </c>
      <c r="D31" s="34">
        <v>1</v>
      </c>
      <c r="E31" s="34"/>
      <c r="F31" s="34">
        <v>600</v>
      </c>
      <c r="G31" s="34"/>
      <c r="H31" s="34"/>
      <c r="I31" s="35">
        <f t="shared" si="24"/>
        <v>9</v>
      </c>
      <c r="J31" s="34">
        <f t="shared" si="15"/>
        <v>5400</v>
      </c>
      <c r="K31" s="56">
        <f t="shared" si="16"/>
        <v>450</v>
      </c>
      <c r="L31" s="89">
        <f t="shared" si="17"/>
        <v>473.68421052631584</v>
      </c>
      <c r="M31" s="77">
        <v>0.95</v>
      </c>
      <c r="N31" s="88">
        <v>5</v>
      </c>
      <c r="O31" s="34">
        <v>0</v>
      </c>
      <c r="P31" s="58">
        <f t="shared" si="18"/>
        <v>5</v>
      </c>
      <c r="Q31" s="58" t="str">
        <f t="shared" si="11"/>
        <v>CDC LVL</v>
      </c>
      <c r="R31" s="56">
        <f t="shared" si="12"/>
        <v>245.13157894736844</v>
      </c>
      <c r="S31" s="56">
        <f t="shared" si="13"/>
        <v>0</v>
      </c>
      <c r="T31" s="57">
        <f t="shared" si="19"/>
        <v>0</v>
      </c>
      <c r="U31" s="56">
        <f t="shared" si="20"/>
        <v>245.13157894736844</v>
      </c>
    </row>
    <row r="32" spans="1:33" x14ac:dyDescent="0.25">
      <c r="A32" s="55" t="s">
        <v>168</v>
      </c>
      <c r="B32" s="5">
        <f t="shared" si="21"/>
        <v>207</v>
      </c>
      <c r="C32" s="5">
        <f t="shared" si="26"/>
        <v>2</v>
      </c>
      <c r="D32" s="34">
        <v>1</v>
      </c>
      <c r="E32" s="34"/>
      <c r="F32" s="34">
        <v>97</v>
      </c>
      <c r="G32" s="34"/>
      <c r="H32" s="34"/>
      <c r="I32" s="35">
        <f t="shared" si="24"/>
        <v>9</v>
      </c>
      <c r="J32" s="34">
        <f t="shared" si="15"/>
        <v>873</v>
      </c>
      <c r="K32" s="56">
        <f t="shared" si="16"/>
        <v>72.75</v>
      </c>
      <c r="L32" s="89">
        <f t="shared" si="17"/>
        <v>76.578947368421055</v>
      </c>
      <c r="M32" s="77">
        <v>0.95</v>
      </c>
      <c r="N32" s="88">
        <v>5</v>
      </c>
      <c r="O32" s="34">
        <v>0</v>
      </c>
      <c r="P32" s="58">
        <f t="shared" si="18"/>
        <v>5</v>
      </c>
      <c r="Q32" s="58" t="str">
        <f t="shared" si="11"/>
        <v>CDC LVL</v>
      </c>
      <c r="R32" s="56">
        <f t="shared" si="12"/>
        <v>39.629605263157892</v>
      </c>
      <c r="S32" s="56">
        <f t="shared" si="13"/>
        <v>0</v>
      </c>
      <c r="T32" s="57">
        <f t="shared" si="19"/>
        <v>0</v>
      </c>
      <c r="U32" s="56">
        <f t="shared" si="20"/>
        <v>39.629605263157892</v>
      </c>
    </row>
    <row r="33" spans="1:23" x14ac:dyDescent="0.25">
      <c r="A33" s="55" t="s">
        <v>169</v>
      </c>
      <c r="B33" s="5">
        <f t="shared" si="21"/>
        <v>208</v>
      </c>
      <c r="C33" s="5">
        <f t="shared" si="26"/>
        <v>2</v>
      </c>
      <c r="D33" s="34">
        <v>1</v>
      </c>
      <c r="E33" s="34"/>
      <c r="F33" s="34">
        <v>99</v>
      </c>
      <c r="G33" s="34">
        <f>SUM(F25:F33)</f>
        <v>2093</v>
      </c>
      <c r="H33" s="34"/>
      <c r="I33" s="35">
        <f t="shared" si="24"/>
        <v>9</v>
      </c>
      <c r="J33" s="34">
        <f t="shared" si="15"/>
        <v>891</v>
      </c>
      <c r="K33" s="56">
        <f t="shared" si="16"/>
        <v>74.25</v>
      </c>
      <c r="L33" s="89">
        <f t="shared" si="17"/>
        <v>78.15789473684211</v>
      </c>
      <c r="M33" s="77">
        <v>0.95</v>
      </c>
      <c r="N33" s="88">
        <v>5</v>
      </c>
      <c r="O33" s="34">
        <v>0</v>
      </c>
      <c r="P33" s="58">
        <f t="shared" si="18"/>
        <v>5</v>
      </c>
      <c r="Q33" s="58" t="str">
        <f t="shared" si="11"/>
        <v>CDC LVL</v>
      </c>
      <c r="R33" s="56">
        <f t="shared" si="12"/>
        <v>40.44671052631579</v>
      </c>
      <c r="S33" s="56">
        <f t="shared" si="13"/>
        <v>0</v>
      </c>
      <c r="T33" s="57">
        <f t="shared" si="19"/>
        <v>0</v>
      </c>
      <c r="U33" s="56">
        <f t="shared" si="20"/>
        <v>40.44671052631579</v>
      </c>
    </row>
    <row r="34" spans="1:23" s="42" customFormat="1" x14ac:dyDescent="0.25">
      <c r="A34" s="66" t="s">
        <v>170</v>
      </c>
      <c r="B34" s="67">
        <f t="shared" si="21"/>
        <v>209</v>
      </c>
      <c r="C34" s="67">
        <f t="shared" si="26"/>
        <v>2</v>
      </c>
      <c r="D34" s="68">
        <v>2</v>
      </c>
      <c r="E34" s="68"/>
      <c r="F34" s="68">
        <v>900</v>
      </c>
      <c r="G34" s="68"/>
      <c r="H34" s="68"/>
      <c r="I34" s="85">
        <f t="shared" si="24"/>
        <v>9</v>
      </c>
      <c r="J34" s="68">
        <f t="shared" si="15"/>
        <v>8100</v>
      </c>
      <c r="K34" s="56">
        <f t="shared" si="16"/>
        <v>675</v>
      </c>
      <c r="L34" s="89">
        <f t="shared" si="17"/>
        <v>710.52631578947376</v>
      </c>
      <c r="M34" s="77">
        <v>0.95</v>
      </c>
      <c r="N34" s="88">
        <v>5</v>
      </c>
      <c r="O34" s="68">
        <v>0</v>
      </c>
      <c r="P34" s="71">
        <f t="shared" si="18"/>
        <v>5</v>
      </c>
      <c r="Q34" s="71" t="str">
        <f t="shared" si="11"/>
        <v>CDC LVL</v>
      </c>
      <c r="R34" s="69">
        <f t="shared" si="12"/>
        <v>367.69736842105266</v>
      </c>
      <c r="S34" s="69">
        <f t="shared" si="13"/>
        <v>0</v>
      </c>
      <c r="T34" s="70">
        <f t="shared" si="19"/>
        <v>0</v>
      </c>
      <c r="U34" s="69">
        <f t="shared" si="20"/>
        <v>367.69736842105266</v>
      </c>
      <c r="V34" s="47"/>
      <c r="W34" s="47"/>
    </row>
    <row r="35" spans="1:23" x14ac:dyDescent="0.25">
      <c r="A35" s="55" t="s">
        <v>166</v>
      </c>
      <c r="B35" s="5">
        <f t="shared" si="21"/>
        <v>210</v>
      </c>
      <c r="C35" s="5">
        <f t="shared" si="26"/>
        <v>2</v>
      </c>
      <c r="D35" s="34">
        <v>2</v>
      </c>
      <c r="E35" s="34"/>
      <c r="F35" s="34">
        <v>136</v>
      </c>
      <c r="G35" s="34"/>
      <c r="H35" s="34"/>
      <c r="I35" s="35">
        <f t="shared" si="24"/>
        <v>9</v>
      </c>
      <c r="J35" s="34">
        <f t="shared" si="15"/>
        <v>1224</v>
      </c>
      <c r="K35" s="56">
        <f t="shared" si="16"/>
        <v>102</v>
      </c>
      <c r="L35" s="89">
        <f t="shared" si="17"/>
        <v>107.36842105263159</v>
      </c>
      <c r="M35" s="77">
        <v>0.95</v>
      </c>
      <c r="N35" s="88">
        <v>5</v>
      </c>
      <c r="O35" s="34">
        <v>0</v>
      </c>
      <c r="P35" s="58">
        <f t="shared" si="18"/>
        <v>5</v>
      </c>
      <c r="Q35" s="58" t="str">
        <f t="shared" si="11"/>
        <v>CDC LVL</v>
      </c>
      <c r="R35" s="56">
        <f t="shared" si="12"/>
        <v>55.563157894736847</v>
      </c>
      <c r="S35" s="56">
        <f t="shared" si="13"/>
        <v>0</v>
      </c>
      <c r="T35" s="57">
        <f t="shared" si="19"/>
        <v>0</v>
      </c>
      <c r="U35" s="56">
        <f t="shared" si="20"/>
        <v>55.563157894736847</v>
      </c>
    </row>
    <row r="36" spans="1:23" x14ac:dyDescent="0.25">
      <c r="A36" s="55" t="s">
        <v>166</v>
      </c>
      <c r="B36" s="5">
        <f t="shared" si="21"/>
        <v>211</v>
      </c>
      <c r="C36" s="5">
        <f t="shared" si="26"/>
        <v>2</v>
      </c>
      <c r="D36" s="34">
        <v>2</v>
      </c>
      <c r="E36" s="34"/>
      <c r="F36" s="34">
        <v>165</v>
      </c>
      <c r="G36" s="34"/>
      <c r="H36" s="34"/>
      <c r="I36" s="35">
        <f t="shared" si="24"/>
        <v>9</v>
      </c>
      <c r="J36" s="34">
        <f t="shared" si="15"/>
        <v>1485</v>
      </c>
      <c r="K36" s="56">
        <f t="shared" si="16"/>
        <v>123.75</v>
      </c>
      <c r="L36" s="89">
        <f t="shared" si="17"/>
        <v>130.26315789473685</v>
      </c>
      <c r="M36" s="77">
        <v>0.95</v>
      </c>
      <c r="N36" s="88">
        <v>5</v>
      </c>
      <c r="O36" s="34">
        <v>0</v>
      </c>
      <c r="P36" s="58">
        <f t="shared" si="18"/>
        <v>5</v>
      </c>
      <c r="Q36" s="58" t="str">
        <f t="shared" si="11"/>
        <v>CDC LVL</v>
      </c>
      <c r="R36" s="56">
        <f t="shared" si="12"/>
        <v>67.411184210526315</v>
      </c>
      <c r="S36" s="56">
        <f t="shared" si="13"/>
        <v>0</v>
      </c>
      <c r="T36" s="57">
        <f t="shared" si="19"/>
        <v>0</v>
      </c>
      <c r="U36" s="56">
        <f t="shared" si="20"/>
        <v>67.411184210526315</v>
      </c>
    </row>
    <row r="37" spans="1:23" x14ac:dyDescent="0.25">
      <c r="A37" s="55" t="s">
        <v>166</v>
      </c>
      <c r="B37" s="5">
        <f t="shared" si="21"/>
        <v>212</v>
      </c>
      <c r="C37" s="5">
        <f t="shared" si="26"/>
        <v>2</v>
      </c>
      <c r="D37" s="34">
        <v>2</v>
      </c>
      <c r="E37" s="34"/>
      <c r="F37" s="34">
        <v>120</v>
      </c>
      <c r="G37" s="34"/>
      <c r="H37" s="34"/>
      <c r="I37" s="35">
        <f t="shared" si="24"/>
        <v>9</v>
      </c>
      <c r="J37" s="34">
        <f t="shared" si="15"/>
        <v>1080</v>
      </c>
      <c r="K37" s="56">
        <f t="shared" si="16"/>
        <v>90</v>
      </c>
      <c r="L37" s="89">
        <f t="shared" si="17"/>
        <v>94.736842105263165</v>
      </c>
      <c r="M37" s="77">
        <v>0.95</v>
      </c>
      <c r="N37" s="88">
        <v>5</v>
      </c>
      <c r="O37" s="34">
        <v>0</v>
      </c>
      <c r="P37" s="58">
        <f t="shared" si="18"/>
        <v>5</v>
      </c>
      <c r="Q37" s="58" t="str">
        <f t="shared" si="11"/>
        <v>CDC LVL</v>
      </c>
      <c r="R37" s="56">
        <f t="shared" si="12"/>
        <v>49.026315789473685</v>
      </c>
      <c r="S37" s="56">
        <f t="shared" si="13"/>
        <v>0</v>
      </c>
      <c r="T37" s="57">
        <f t="shared" si="19"/>
        <v>0</v>
      </c>
      <c r="U37" s="56">
        <f t="shared" si="20"/>
        <v>49.026315789473685</v>
      </c>
    </row>
    <row r="38" spans="1:23" x14ac:dyDescent="0.25">
      <c r="A38" s="55" t="s">
        <v>166</v>
      </c>
      <c r="B38" s="5">
        <f t="shared" si="21"/>
        <v>213</v>
      </c>
      <c r="C38" s="5">
        <f t="shared" si="26"/>
        <v>2</v>
      </c>
      <c r="D38" s="34">
        <v>2</v>
      </c>
      <c r="E38" s="34"/>
      <c r="F38" s="34">
        <v>120</v>
      </c>
      <c r="G38" s="34"/>
      <c r="H38" s="34"/>
      <c r="I38" s="35">
        <f t="shared" si="24"/>
        <v>9</v>
      </c>
      <c r="J38" s="34">
        <f t="shared" si="15"/>
        <v>1080</v>
      </c>
      <c r="K38" s="56">
        <f t="shared" si="16"/>
        <v>90</v>
      </c>
      <c r="L38" s="89">
        <f t="shared" si="17"/>
        <v>94.736842105263165</v>
      </c>
      <c r="M38" s="77">
        <v>0.95</v>
      </c>
      <c r="N38" s="88">
        <v>5</v>
      </c>
      <c r="O38" s="34">
        <v>0</v>
      </c>
      <c r="P38" s="58">
        <f t="shared" si="18"/>
        <v>5</v>
      </c>
      <c r="Q38" s="58" t="str">
        <f t="shared" si="11"/>
        <v>CDC LVL</v>
      </c>
      <c r="R38" s="56">
        <f t="shared" si="12"/>
        <v>49.026315789473685</v>
      </c>
      <c r="S38" s="56">
        <f t="shared" si="13"/>
        <v>0</v>
      </c>
      <c r="T38" s="57">
        <f t="shared" si="19"/>
        <v>0</v>
      </c>
      <c r="U38" s="56">
        <f t="shared" si="20"/>
        <v>49.026315789473685</v>
      </c>
    </row>
    <row r="39" spans="1:23" x14ac:dyDescent="0.25">
      <c r="A39" s="55" t="s">
        <v>166</v>
      </c>
      <c r="B39" s="5">
        <f t="shared" si="21"/>
        <v>214</v>
      </c>
      <c r="C39" s="5">
        <f t="shared" si="26"/>
        <v>2</v>
      </c>
      <c r="D39" s="34">
        <v>2</v>
      </c>
      <c r="E39" s="34"/>
      <c r="F39" s="34">
        <v>154</v>
      </c>
      <c r="G39" s="34"/>
      <c r="H39" s="34"/>
      <c r="I39" s="35">
        <f t="shared" si="24"/>
        <v>9</v>
      </c>
      <c r="J39" s="34">
        <f t="shared" si="15"/>
        <v>1386</v>
      </c>
      <c r="K39" s="56">
        <f t="shared" si="16"/>
        <v>115.5</v>
      </c>
      <c r="L39" s="89">
        <f t="shared" si="17"/>
        <v>121.57894736842105</v>
      </c>
      <c r="M39" s="77">
        <v>0.95</v>
      </c>
      <c r="N39" s="88">
        <v>5</v>
      </c>
      <c r="O39" s="34">
        <v>0</v>
      </c>
      <c r="P39" s="58">
        <f t="shared" si="18"/>
        <v>5</v>
      </c>
      <c r="Q39" s="58" t="str">
        <f t="shared" si="11"/>
        <v>CDC LVL</v>
      </c>
      <c r="R39" s="56">
        <f t="shared" si="12"/>
        <v>62.917105263157893</v>
      </c>
      <c r="S39" s="56">
        <f t="shared" si="13"/>
        <v>0</v>
      </c>
      <c r="T39" s="57">
        <f t="shared" si="19"/>
        <v>0</v>
      </c>
      <c r="U39" s="56">
        <f t="shared" si="20"/>
        <v>62.917105263157893</v>
      </c>
    </row>
    <row r="40" spans="1:23" x14ac:dyDescent="0.25">
      <c r="A40" s="55" t="s">
        <v>167</v>
      </c>
      <c r="B40" s="5">
        <f t="shared" si="21"/>
        <v>215</v>
      </c>
      <c r="C40" s="5">
        <f t="shared" si="26"/>
        <v>2</v>
      </c>
      <c r="D40" s="34">
        <v>2</v>
      </c>
      <c r="E40" s="34"/>
      <c r="F40" s="34">
        <v>905</v>
      </c>
      <c r="G40" s="34"/>
      <c r="H40" s="34"/>
      <c r="I40" s="35">
        <f t="shared" si="24"/>
        <v>9</v>
      </c>
      <c r="J40" s="34">
        <f t="shared" si="15"/>
        <v>8145</v>
      </c>
      <c r="K40" s="56">
        <f t="shared" si="16"/>
        <v>678.75</v>
      </c>
      <c r="L40" s="89">
        <f t="shared" si="17"/>
        <v>714.47368421052636</v>
      </c>
      <c r="M40" s="77">
        <v>0.95</v>
      </c>
      <c r="N40" s="88">
        <v>5</v>
      </c>
      <c r="O40" s="34">
        <v>0</v>
      </c>
      <c r="P40" s="58">
        <f t="shared" si="18"/>
        <v>5</v>
      </c>
      <c r="Q40" s="65" t="str">
        <f t="shared" si="11"/>
        <v>CDC LVL</v>
      </c>
      <c r="R40" s="56">
        <f t="shared" si="12"/>
        <v>369.74013157894734</v>
      </c>
      <c r="S40" s="56">
        <f t="shared" si="13"/>
        <v>0</v>
      </c>
      <c r="T40" s="57">
        <f t="shared" si="19"/>
        <v>0</v>
      </c>
      <c r="U40" s="56">
        <f t="shared" si="20"/>
        <v>369.74013157894734</v>
      </c>
    </row>
    <row r="41" spans="1:23" x14ac:dyDescent="0.25">
      <c r="A41" s="55" t="s">
        <v>171</v>
      </c>
      <c r="B41" s="5">
        <f t="shared" si="21"/>
        <v>216</v>
      </c>
      <c r="C41" s="5">
        <f t="shared" si="26"/>
        <v>2</v>
      </c>
      <c r="D41" s="34">
        <v>2</v>
      </c>
      <c r="E41" s="34"/>
      <c r="F41" s="34">
        <v>92</v>
      </c>
      <c r="G41" s="34"/>
      <c r="H41" s="34"/>
      <c r="I41" s="35">
        <f t="shared" si="24"/>
        <v>9</v>
      </c>
      <c r="J41" s="34">
        <f t="shared" si="15"/>
        <v>828</v>
      </c>
      <c r="K41" s="56">
        <f t="shared" si="16"/>
        <v>69</v>
      </c>
      <c r="L41" s="89">
        <f t="shared" si="17"/>
        <v>72.631578947368425</v>
      </c>
      <c r="M41" s="77">
        <v>0.95</v>
      </c>
      <c r="N41" s="88">
        <v>5</v>
      </c>
      <c r="O41" s="34">
        <v>0</v>
      </c>
      <c r="P41" s="58">
        <f t="shared" si="18"/>
        <v>5</v>
      </c>
      <c r="Q41" s="65" t="str">
        <f t="shared" si="11"/>
        <v>CDC LVL</v>
      </c>
      <c r="R41" s="56">
        <f t="shared" si="12"/>
        <v>37.586842105263159</v>
      </c>
      <c r="S41" s="56">
        <f t="shared" si="13"/>
        <v>0</v>
      </c>
      <c r="T41" s="57">
        <f t="shared" si="19"/>
        <v>0</v>
      </c>
      <c r="U41" s="56">
        <f t="shared" si="20"/>
        <v>37.586842105263159</v>
      </c>
    </row>
    <row r="42" spans="1:23" x14ac:dyDescent="0.25">
      <c r="A42" s="55" t="s">
        <v>172</v>
      </c>
      <c r="B42" s="5">
        <f t="shared" si="21"/>
        <v>217</v>
      </c>
      <c r="C42" s="5">
        <f t="shared" si="26"/>
        <v>2</v>
      </c>
      <c r="D42" s="34">
        <v>2</v>
      </c>
      <c r="E42" s="34"/>
      <c r="F42" s="34">
        <v>40</v>
      </c>
      <c r="G42" s="34">
        <f>SUM(F34:F42)</f>
        <v>2632</v>
      </c>
      <c r="H42" s="34"/>
      <c r="I42" s="35">
        <f t="shared" si="24"/>
        <v>9</v>
      </c>
      <c r="J42" s="34">
        <f t="shared" si="15"/>
        <v>360</v>
      </c>
      <c r="K42" s="56">
        <f t="shared" si="16"/>
        <v>30</v>
      </c>
      <c r="L42" s="89">
        <f t="shared" si="17"/>
        <v>31.578947368421055</v>
      </c>
      <c r="M42" s="77">
        <v>0.95</v>
      </c>
      <c r="N42" s="88">
        <v>5</v>
      </c>
      <c r="O42" s="34">
        <v>0</v>
      </c>
      <c r="P42" s="58">
        <f t="shared" si="18"/>
        <v>5</v>
      </c>
      <c r="Q42" s="65" t="str">
        <f t="shared" si="11"/>
        <v>CDC LVL</v>
      </c>
      <c r="R42" s="56">
        <f t="shared" si="12"/>
        <v>16.342105263157894</v>
      </c>
      <c r="S42" s="56">
        <f t="shared" si="13"/>
        <v>0</v>
      </c>
      <c r="T42" s="57">
        <f t="shared" si="19"/>
        <v>0</v>
      </c>
      <c r="U42" s="56">
        <f t="shared" si="20"/>
        <v>16.342105263157894</v>
      </c>
    </row>
    <row r="43" spans="1:23" s="42" customFormat="1" x14ac:dyDescent="0.25">
      <c r="A43" s="66" t="s">
        <v>165</v>
      </c>
      <c r="B43" s="67">
        <f t="shared" si="21"/>
        <v>218</v>
      </c>
      <c r="C43" s="67">
        <f t="shared" si="26"/>
        <v>2</v>
      </c>
      <c r="D43" s="68">
        <v>3</v>
      </c>
      <c r="E43" s="68"/>
      <c r="F43" s="68">
        <v>156</v>
      </c>
      <c r="G43" s="68"/>
      <c r="H43" s="68"/>
      <c r="I43" s="85">
        <f t="shared" si="24"/>
        <v>9</v>
      </c>
      <c r="J43" s="68">
        <f t="shared" si="15"/>
        <v>1404</v>
      </c>
      <c r="K43" s="56">
        <f t="shared" si="16"/>
        <v>117</v>
      </c>
      <c r="L43" s="89">
        <f t="shared" si="17"/>
        <v>123.15789473684211</v>
      </c>
      <c r="M43" s="77">
        <v>0.95</v>
      </c>
      <c r="N43" s="88">
        <v>5</v>
      </c>
      <c r="O43" s="68">
        <v>0</v>
      </c>
      <c r="P43" s="71">
        <f t="shared" si="18"/>
        <v>5</v>
      </c>
      <c r="Q43" s="71" t="str">
        <f t="shared" si="11"/>
        <v>CDC LVL</v>
      </c>
      <c r="R43" s="69">
        <f t="shared" si="12"/>
        <v>63.734210526315785</v>
      </c>
      <c r="S43" s="69">
        <f t="shared" si="13"/>
        <v>0</v>
      </c>
      <c r="T43" s="70">
        <f t="shared" si="19"/>
        <v>0</v>
      </c>
      <c r="U43" s="69">
        <f t="shared" si="20"/>
        <v>63.734210526315785</v>
      </c>
      <c r="V43" s="47"/>
      <c r="W43" s="47"/>
    </row>
    <row r="44" spans="1:23" x14ac:dyDescent="0.25">
      <c r="A44" s="55" t="s">
        <v>173</v>
      </c>
      <c r="B44" s="5">
        <f>B43+1</f>
        <v>219</v>
      </c>
      <c r="C44" s="5">
        <f t="shared" si="26"/>
        <v>2</v>
      </c>
      <c r="D44" s="34">
        <v>3</v>
      </c>
      <c r="E44" s="34"/>
      <c r="F44" s="34">
        <v>70</v>
      </c>
      <c r="G44" s="34"/>
      <c r="H44" s="34"/>
      <c r="I44" s="35">
        <f t="shared" si="24"/>
        <v>9</v>
      </c>
      <c r="J44" s="34">
        <f t="shared" si="15"/>
        <v>630</v>
      </c>
      <c r="K44" s="56">
        <f t="shared" si="16"/>
        <v>52.5</v>
      </c>
      <c r="L44" s="89">
        <f t="shared" si="17"/>
        <v>55.263157894736842</v>
      </c>
      <c r="M44" s="77">
        <v>0.95</v>
      </c>
      <c r="N44" s="88">
        <v>5</v>
      </c>
      <c r="O44" s="34">
        <v>0</v>
      </c>
      <c r="P44" s="58">
        <f t="shared" si="18"/>
        <v>5</v>
      </c>
      <c r="Q44" s="58" t="str">
        <f t="shared" si="11"/>
        <v>CDC LVL</v>
      </c>
      <c r="R44" s="56">
        <f t="shared" si="12"/>
        <v>28.598684210526315</v>
      </c>
      <c r="S44" s="56">
        <f t="shared" si="13"/>
        <v>0</v>
      </c>
      <c r="T44" s="57">
        <f t="shared" si="19"/>
        <v>0</v>
      </c>
      <c r="U44" s="56">
        <f t="shared" si="20"/>
        <v>28.598684210526315</v>
      </c>
    </row>
    <row r="45" spans="1:23" x14ac:dyDescent="0.25">
      <c r="A45" s="55" t="s">
        <v>172</v>
      </c>
      <c r="B45" s="5">
        <f t="shared" si="21"/>
        <v>220</v>
      </c>
      <c r="C45" s="5">
        <f t="shared" si="26"/>
        <v>2</v>
      </c>
      <c r="D45" s="34">
        <v>3</v>
      </c>
      <c r="E45" s="34"/>
      <c r="F45" s="34">
        <v>33</v>
      </c>
      <c r="G45" s="34"/>
      <c r="H45" s="34"/>
      <c r="I45" s="35">
        <f t="shared" si="24"/>
        <v>9</v>
      </c>
      <c r="J45" s="34">
        <f t="shared" si="15"/>
        <v>297</v>
      </c>
      <c r="K45" s="56">
        <f t="shared" si="16"/>
        <v>24.75</v>
      </c>
      <c r="L45" s="89">
        <f t="shared" si="17"/>
        <v>26.05263157894737</v>
      </c>
      <c r="M45" s="77">
        <v>0.95</v>
      </c>
      <c r="N45" s="88">
        <v>5</v>
      </c>
      <c r="O45" s="34">
        <v>0</v>
      </c>
      <c r="P45" s="58">
        <f t="shared" si="18"/>
        <v>5</v>
      </c>
      <c r="Q45" s="58" t="str">
        <f t="shared" si="11"/>
        <v>CDC LVL</v>
      </c>
      <c r="R45" s="56">
        <f t="shared" si="12"/>
        <v>13.482236842105262</v>
      </c>
      <c r="S45" s="56">
        <f t="shared" si="13"/>
        <v>0</v>
      </c>
      <c r="T45" s="57">
        <f t="shared" si="19"/>
        <v>0</v>
      </c>
      <c r="U45" s="56">
        <f t="shared" si="20"/>
        <v>13.482236842105262</v>
      </c>
    </row>
    <row r="46" spans="1:23" x14ac:dyDescent="0.25">
      <c r="A46" s="55" t="s">
        <v>179</v>
      </c>
      <c r="B46" s="5">
        <f t="shared" si="21"/>
        <v>221</v>
      </c>
      <c r="C46" s="5">
        <f t="shared" si="26"/>
        <v>2</v>
      </c>
      <c r="D46" s="34">
        <v>3</v>
      </c>
      <c r="E46" s="34"/>
      <c r="F46" s="34">
        <v>136</v>
      </c>
      <c r="G46" s="34"/>
      <c r="H46" s="34"/>
      <c r="I46" s="35">
        <f t="shared" si="24"/>
        <v>9</v>
      </c>
      <c r="J46" s="34">
        <f t="shared" si="15"/>
        <v>1224</v>
      </c>
      <c r="K46" s="56">
        <f t="shared" si="16"/>
        <v>102</v>
      </c>
      <c r="L46" s="89">
        <f t="shared" si="17"/>
        <v>107.36842105263159</v>
      </c>
      <c r="M46" s="77">
        <v>0.95</v>
      </c>
      <c r="N46" s="88">
        <v>5</v>
      </c>
      <c r="O46" s="34">
        <v>0</v>
      </c>
      <c r="P46" s="58">
        <f t="shared" si="18"/>
        <v>5</v>
      </c>
      <c r="Q46" s="58" t="str">
        <f t="shared" si="11"/>
        <v>CDC LVL</v>
      </c>
      <c r="R46" s="56">
        <f t="shared" si="12"/>
        <v>55.563157894736847</v>
      </c>
      <c r="S46" s="56">
        <f t="shared" si="13"/>
        <v>0</v>
      </c>
      <c r="T46" s="57">
        <f t="shared" si="19"/>
        <v>0</v>
      </c>
      <c r="U46" s="56">
        <f t="shared" si="20"/>
        <v>55.563157894736847</v>
      </c>
    </row>
    <row r="47" spans="1:23" x14ac:dyDescent="0.25">
      <c r="A47" s="55" t="s">
        <v>166</v>
      </c>
      <c r="B47" s="5">
        <f t="shared" si="21"/>
        <v>222</v>
      </c>
      <c r="C47" s="5">
        <f t="shared" si="26"/>
        <v>2</v>
      </c>
      <c r="D47" s="34">
        <v>3</v>
      </c>
      <c r="E47" s="34"/>
      <c r="F47" s="34">
        <v>169</v>
      </c>
      <c r="G47" s="34"/>
      <c r="H47" s="34"/>
      <c r="I47" s="35">
        <f t="shared" si="24"/>
        <v>9</v>
      </c>
      <c r="J47" s="34">
        <f t="shared" si="15"/>
        <v>1521</v>
      </c>
      <c r="K47" s="56">
        <f t="shared" si="16"/>
        <v>126.75</v>
      </c>
      <c r="L47" s="89">
        <f t="shared" si="17"/>
        <v>133.42105263157896</v>
      </c>
      <c r="M47" s="77">
        <v>0.95</v>
      </c>
      <c r="N47" s="88">
        <v>5</v>
      </c>
      <c r="O47" s="34">
        <v>0</v>
      </c>
      <c r="P47" s="58">
        <f t="shared" si="18"/>
        <v>5</v>
      </c>
      <c r="Q47" s="58" t="str">
        <f t="shared" si="11"/>
        <v>CDC LVL</v>
      </c>
      <c r="R47" s="56">
        <f t="shared" si="12"/>
        <v>69.045394736842113</v>
      </c>
      <c r="S47" s="56">
        <f t="shared" si="13"/>
        <v>0</v>
      </c>
      <c r="T47" s="57">
        <f t="shared" si="19"/>
        <v>0</v>
      </c>
      <c r="U47" s="56">
        <f t="shared" si="20"/>
        <v>69.045394736842113</v>
      </c>
    </row>
    <row r="48" spans="1:23" x14ac:dyDescent="0.25">
      <c r="A48" s="55" t="s">
        <v>166</v>
      </c>
      <c r="B48" s="5">
        <f t="shared" si="21"/>
        <v>223</v>
      </c>
      <c r="C48" s="5">
        <f t="shared" si="26"/>
        <v>2</v>
      </c>
      <c r="D48" s="34">
        <v>3</v>
      </c>
      <c r="E48" s="34"/>
      <c r="F48" s="34">
        <v>116</v>
      </c>
      <c r="G48" s="34"/>
      <c r="H48" s="34"/>
      <c r="I48" s="35">
        <f t="shared" si="24"/>
        <v>9</v>
      </c>
      <c r="J48" s="34">
        <f t="shared" si="15"/>
        <v>1044</v>
      </c>
      <c r="K48" s="56">
        <f t="shared" si="16"/>
        <v>87</v>
      </c>
      <c r="L48" s="89">
        <f t="shared" si="17"/>
        <v>91.578947368421055</v>
      </c>
      <c r="M48" s="77">
        <v>0.95</v>
      </c>
      <c r="N48" s="88">
        <v>5</v>
      </c>
      <c r="O48" s="34">
        <v>0</v>
      </c>
      <c r="P48" s="58">
        <f t="shared" si="18"/>
        <v>5</v>
      </c>
      <c r="Q48" s="58" t="str">
        <f t="shared" si="11"/>
        <v>CDC LVL</v>
      </c>
      <c r="R48" s="56">
        <f t="shared" si="12"/>
        <v>47.392105263157895</v>
      </c>
      <c r="S48" s="56">
        <f t="shared" si="13"/>
        <v>0</v>
      </c>
      <c r="T48" s="57">
        <f t="shared" si="19"/>
        <v>0</v>
      </c>
      <c r="U48" s="56">
        <f t="shared" si="20"/>
        <v>47.392105263157895</v>
      </c>
    </row>
    <row r="49" spans="1:23" x14ac:dyDescent="0.25">
      <c r="A49" s="55" t="s">
        <v>166</v>
      </c>
      <c r="B49" s="5">
        <f t="shared" si="21"/>
        <v>224</v>
      </c>
      <c r="C49" s="5">
        <f t="shared" si="26"/>
        <v>2</v>
      </c>
      <c r="D49" s="34">
        <v>3</v>
      </c>
      <c r="E49" s="34"/>
      <c r="F49" s="34">
        <v>118</v>
      </c>
      <c r="G49" s="34"/>
      <c r="H49" s="34"/>
      <c r="I49" s="35">
        <f t="shared" si="24"/>
        <v>9</v>
      </c>
      <c r="J49" s="34">
        <f t="shared" si="15"/>
        <v>1062</v>
      </c>
      <c r="K49" s="56">
        <f t="shared" si="16"/>
        <v>88.5</v>
      </c>
      <c r="L49" s="89">
        <f t="shared" si="17"/>
        <v>93.15789473684211</v>
      </c>
      <c r="M49" s="77">
        <v>0.95</v>
      </c>
      <c r="N49" s="88">
        <v>5</v>
      </c>
      <c r="O49" s="34">
        <v>0</v>
      </c>
      <c r="P49" s="58">
        <f t="shared" si="18"/>
        <v>5</v>
      </c>
      <c r="Q49" s="58" t="str">
        <f t="shared" si="11"/>
        <v>CDC LVL</v>
      </c>
      <c r="R49" s="56">
        <f t="shared" si="12"/>
        <v>48.209210526315786</v>
      </c>
      <c r="S49" s="56">
        <f t="shared" si="13"/>
        <v>0</v>
      </c>
      <c r="T49" s="57">
        <f t="shared" si="19"/>
        <v>0</v>
      </c>
      <c r="U49" s="56">
        <f t="shared" si="20"/>
        <v>48.209210526315786</v>
      </c>
    </row>
    <row r="50" spans="1:23" x14ac:dyDescent="0.25">
      <c r="A50" s="55" t="s">
        <v>166</v>
      </c>
      <c r="B50" s="5">
        <f t="shared" si="21"/>
        <v>225</v>
      </c>
      <c r="C50" s="5">
        <f t="shared" si="26"/>
        <v>2</v>
      </c>
      <c r="D50" s="34">
        <v>3</v>
      </c>
      <c r="E50" s="34"/>
      <c r="F50" s="34">
        <v>118</v>
      </c>
      <c r="G50" s="34"/>
      <c r="H50" s="34"/>
      <c r="I50" s="35">
        <f t="shared" si="24"/>
        <v>9</v>
      </c>
      <c r="J50" s="34">
        <f t="shared" si="15"/>
        <v>1062</v>
      </c>
      <c r="K50" s="56">
        <f t="shared" si="16"/>
        <v>88.5</v>
      </c>
      <c r="L50" s="89">
        <f t="shared" si="17"/>
        <v>93.15789473684211</v>
      </c>
      <c r="M50" s="77">
        <v>0.95</v>
      </c>
      <c r="N50" s="88">
        <v>5</v>
      </c>
      <c r="O50" s="34">
        <v>0</v>
      </c>
      <c r="P50" s="58">
        <f t="shared" si="18"/>
        <v>5</v>
      </c>
      <c r="Q50" s="58" t="str">
        <f t="shared" si="11"/>
        <v>CDC LVL</v>
      </c>
      <c r="R50" s="56">
        <f t="shared" si="12"/>
        <v>48.209210526315786</v>
      </c>
      <c r="S50" s="56">
        <f t="shared" si="13"/>
        <v>0</v>
      </c>
      <c r="T50" s="57">
        <f t="shared" si="19"/>
        <v>0</v>
      </c>
      <c r="U50" s="56">
        <f t="shared" si="20"/>
        <v>48.209210526315786</v>
      </c>
    </row>
    <row r="51" spans="1:23" x14ac:dyDescent="0.25">
      <c r="A51" s="55" t="s">
        <v>166</v>
      </c>
      <c r="B51" s="5">
        <f t="shared" si="21"/>
        <v>226</v>
      </c>
      <c r="C51" s="5">
        <f t="shared" si="26"/>
        <v>2</v>
      </c>
      <c r="D51" s="34">
        <v>3</v>
      </c>
      <c r="E51" s="34"/>
      <c r="F51" s="34">
        <v>116</v>
      </c>
      <c r="G51" s="34"/>
      <c r="H51" s="34"/>
      <c r="I51" s="35">
        <f t="shared" si="24"/>
        <v>9</v>
      </c>
      <c r="J51" s="34">
        <f t="shared" si="15"/>
        <v>1044</v>
      </c>
      <c r="K51" s="56">
        <f t="shared" si="16"/>
        <v>87</v>
      </c>
      <c r="L51" s="89">
        <f t="shared" si="17"/>
        <v>91.578947368421055</v>
      </c>
      <c r="M51" s="77">
        <v>0.95</v>
      </c>
      <c r="N51" s="88">
        <v>5</v>
      </c>
      <c r="O51" s="34">
        <v>0</v>
      </c>
      <c r="P51" s="58">
        <f t="shared" si="18"/>
        <v>5</v>
      </c>
      <c r="Q51" s="58" t="str">
        <f t="shared" si="11"/>
        <v>CDC LVL</v>
      </c>
      <c r="R51" s="56">
        <f t="shared" si="12"/>
        <v>47.392105263157895</v>
      </c>
      <c r="S51" s="56">
        <f t="shared" si="13"/>
        <v>0</v>
      </c>
      <c r="T51" s="57">
        <f t="shared" si="19"/>
        <v>0</v>
      </c>
      <c r="U51" s="56">
        <f t="shared" si="20"/>
        <v>47.392105263157895</v>
      </c>
    </row>
    <row r="52" spans="1:23" x14ac:dyDescent="0.25">
      <c r="A52" s="55" t="s">
        <v>166</v>
      </c>
      <c r="B52" s="5">
        <f t="shared" si="21"/>
        <v>227</v>
      </c>
      <c r="C52" s="5">
        <f t="shared" si="26"/>
        <v>2</v>
      </c>
      <c r="D52" s="34">
        <v>3</v>
      </c>
      <c r="E52" s="34"/>
      <c r="F52" s="34">
        <v>119</v>
      </c>
      <c r="G52" s="34"/>
      <c r="H52" s="34"/>
      <c r="I52" s="35">
        <f t="shared" si="24"/>
        <v>9</v>
      </c>
      <c r="J52" s="34">
        <f t="shared" si="15"/>
        <v>1071</v>
      </c>
      <c r="K52" s="56">
        <f t="shared" si="16"/>
        <v>89.25</v>
      </c>
      <c r="L52" s="89">
        <f t="shared" si="17"/>
        <v>93.94736842105263</v>
      </c>
      <c r="M52" s="77">
        <v>0.95</v>
      </c>
      <c r="N52" s="88">
        <v>5</v>
      </c>
      <c r="O52" s="34">
        <v>0</v>
      </c>
      <c r="P52" s="58">
        <f t="shared" si="18"/>
        <v>5</v>
      </c>
      <c r="Q52" s="58" t="str">
        <f t="shared" si="11"/>
        <v>CDC LVL</v>
      </c>
      <c r="R52" s="56">
        <f t="shared" si="12"/>
        <v>48.617763157894736</v>
      </c>
      <c r="S52" s="56">
        <f t="shared" si="13"/>
        <v>0</v>
      </c>
      <c r="T52" s="57">
        <f t="shared" si="19"/>
        <v>0</v>
      </c>
      <c r="U52" s="56">
        <f t="shared" si="20"/>
        <v>48.617763157894736</v>
      </c>
    </row>
    <row r="53" spans="1:23" x14ac:dyDescent="0.25">
      <c r="A53" s="55" t="s">
        <v>174</v>
      </c>
      <c r="B53" s="5">
        <f t="shared" si="21"/>
        <v>228</v>
      </c>
      <c r="C53" s="5">
        <f t="shared" si="26"/>
        <v>2</v>
      </c>
      <c r="D53" s="34">
        <v>3</v>
      </c>
      <c r="E53" s="34"/>
      <c r="F53" s="34">
        <v>772</v>
      </c>
      <c r="G53" s="34"/>
      <c r="H53" s="34"/>
      <c r="I53" s="35">
        <f t="shared" si="24"/>
        <v>9</v>
      </c>
      <c r="J53" s="34">
        <f t="shared" si="15"/>
        <v>6948</v>
      </c>
      <c r="K53" s="56">
        <f t="shared" si="16"/>
        <v>579</v>
      </c>
      <c r="L53" s="89">
        <f t="shared" si="17"/>
        <v>609.47368421052636</v>
      </c>
      <c r="M53" s="77">
        <v>0.95</v>
      </c>
      <c r="N53" s="88">
        <v>5</v>
      </c>
      <c r="O53" s="34">
        <v>0</v>
      </c>
      <c r="P53" s="58">
        <f t="shared" si="18"/>
        <v>5</v>
      </c>
      <c r="Q53" s="65" t="str">
        <f t="shared" si="11"/>
        <v>CDC LVL</v>
      </c>
      <c r="R53" s="56">
        <f t="shared" si="12"/>
        <v>315.40263157894736</v>
      </c>
      <c r="S53" s="56">
        <f t="shared" si="13"/>
        <v>0</v>
      </c>
      <c r="T53" s="57">
        <f t="shared" si="19"/>
        <v>0</v>
      </c>
      <c r="U53" s="56">
        <f t="shared" si="20"/>
        <v>315.40263157894736</v>
      </c>
    </row>
    <row r="54" spans="1:23" x14ac:dyDescent="0.25">
      <c r="A54" s="55" t="s">
        <v>175</v>
      </c>
      <c r="B54" s="5">
        <f t="shared" si="21"/>
        <v>229</v>
      </c>
      <c r="C54" s="5">
        <f t="shared" si="26"/>
        <v>2</v>
      </c>
      <c r="D54" s="34">
        <v>3</v>
      </c>
      <c r="E54" s="34"/>
      <c r="F54" s="34">
        <v>172</v>
      </c>
      <c r="G54" s="34">
        <f>SUM(F43:F54)</f>
        <v>2095</v>
      </c>
      <c r="H54" s="34"/>
      <c r="I54" s="35">
        <f t="shared" si="24"/>
        <v>9</v>
      </c>
      <c r="J54" s="34">
        <f t="shared" si="15"/>
        <v>1548</v>
      </c>
      <c r="K54" s="56">
        <f t="shared" si="16"/>
        <v>129</v>
      </c>
      <c r="L54" s="89">
        <f t="shared" si="17"/>
        <v>135.78947368421052</v>
      </c>
      <c r="M54" s="77">
        <v>0.95</v>
      </c>
      <c r="N54" s="88">
        <v>5</v>
      </c>
      <c r="O54" s="34">
        <v>0</v>
      </c>
      <c r="P54" s="58">
        <f t="shared" si="18"/>
        <v>5</v>
      </c>
      <c r="Q54" s="65" t="str">
        <f t="shared" si="11"/>
        <v>CDC LVL</v>
      </c>
      <c r="R54" s="56">
        <f t="shared" si="12"/>
        <v>70.271052631578939</v>
      </c>
      <c r="S54" s="56">
        <f t="shared" si="13"/>
        <v>0</v>
      </c>
      <c r="T54" s="57">
        <f t="shared" si="19"/>
        <v>0</v>
      </c>
      <c r="U54" s="56">
        <f t="shared" si="20"/>
        <v>70.271052631578939</v>
      </c>
    </row>
    <row r="55" spans="1:23" s="42" customFormat="1" x14ac:dyDescent="0.25">
      <c r="A55" s="66" t="s">
        <v>181</v>
      </c>
      <c r="B55" s="67">
        <f t="shared" si="21"/>
        <v>230</v>
      </c>
      <c r="C55" s="67">
        <f t="shared" si="26"/>
        <v>2</v>
      </c>
      <c r="D55" s="68">
        <v>4</v>
      </c>
      <c r="E55" s="68"/>
      <c r="F55" s="68">
        <v>207</v>
      </c>
      <c r="G55" s="68"/>
      <c r="H55" s="68"/>
      <c r="I55" s="85">
        <f t="shared" si="24"/>
        <v>9</v>
      </c>
      <c r="J55" s="68">
        <f t="shared" si="15"/>
        <v>1863</v>
      </c>
      <c r="K55" s="56">
        <f t="shared" si="16"/>
        <v>155.25</v>
      </c>
      <c r="L55" s="89">
        <f t="shared" si="17"/>
        <v>163.42105263157896</v>
      </c>
      <c r="M55" s="77">
        <v>0.95</v>
      </c>
      <c r="N55" s="88">
        <v>5</v>
      </c>
      <c r="O55" s="68">
        <v>0</v>
      </c>
      <c r="P55" s="71">
        <f t="shared" si="18"/>
        <v>5</v>
      </c>
      <c r="Q55" s="71" t="str">
        <f t="shared" si="11"/>
        <v>CDC LVL</v>
      </c>
      <c r="R55" s="69">
        <f t="shared" si="12"/>
        <v>84.570394736842104</v>
      </c>
      <c r="S55" s="69">
        <f t="shared" si="13"/>
        <v>0</v>
      </c>
      <c r="T55" s="70">
        <f t="shared" si="19"/>
        <v>0</v>
      </c>
      <c r="U55" s="69">
        <f t="shared" si="20"/>
        <v>84.570394736842104</v>
      </c>
      <c r="V55" s="47"/>
      <c r="W55" s="47"/>
    </row>
    <row r="56" spans="1:23" x14ac:dyDescent="0.25">
      <c r="A56" s="55" t="s">
        <v>176</v>
      </c>
      <c r="B56" s="5">
        <f t="shared" si="21"/>
        <v>231</v>
      </c>
      <c r="C56" s="5">
        <f t="shared" si="26"/>
        <v>2</v>
      </c>
      <c r="D56" s="34">
        <v>4</v>
      </c>
      <c r="E56" s="34"/>
      <c r="F56" s="34">
        <v>600</v>
      </c>
      <c r="G56" s="34"/>
      <c r="H56" s="34"/>
      <c r="I56" s="35">
        <f t="shared" si="24"/>
        <v>9</v>
      </c>
      <c r="J56" s="34">
        <f t="shared" si="15"/>
        <v>5400</v>
      </c>
      <c r="K56" s="56">
        <f t="shared" si="16"/>
        <v>450</v>
      </c>
      <c r="L56" s="89">
        <f t="shared" si="17"/>
        <v>473.68421052631584</v>
      </c>
      <c r="M56" s="77">
        <v>0.95</v>
      </c>
      <c r="N56" s="88">
        <v>5</v>
      </c>
      <c r="O56" s="34">
        <v>0</v>
      </c>
      <c r="P56" s="58">
        <f t="shared" si="18"/>
        <v>5</v>
      </c>
      <c r="Q56" s="58" t="str">
        <f t="shared" si="11"/>
        <v>CDC LVL</v>
      </c>
      <c r="R56" s="56">
        <f t="shared" si="12"/>
        <v>245.13157894736844</v>
      </c>
      <c r="S56" s="56">
        <f t="shared" si="13"/>
        <v>0</v>
      </c>
      <c r="T56" s="57">
        <f t="shared" si="19"/>
        <v>0</v>
      </c>
      <c r="U56" s="56">
        <f t="shared" si="20"/>
        <v>245.13157894736844</v>
      </c>
    </row>
    <row r="57" spans="1:23" x14ac:dyDescent="0.25">
      <c r="A57" s="55" t="s">
        <v>177</v>
      </c>
      <c r="B57" s="5">
        <f t="shared" si="21"/>
        <v>232</v>
      </c>
      <c r="C57" s="5">
        <f t="shared" si="26"/>
        <v>2</v>
      </c>
      <c r="D57" s="34">
        <v>4</v>
      </c>
      <c r="E57" s="34"/>
      <c r="F57" s="34">
        <v>400</v>
      </c>
      <c r="G57" s="34"/>
      <c r="H57" s="34"/>
      <c r="I57" s="35">
        <f t="shared" si="24"/>
        <v>9</v>
      </c>
      <c r="J57" s="34">
        <f t="shared" si="15"/>
        <v>3600</v>
      </c>
      <c r="K57" s="56">
        <f t="shared" si="16"/>
        <v>300</v>
      </c>
      <c r="L57" s="89">
        <f t="shared" si="17"/>
        <v>315.78947368421052</v>
      </c>
      <c r="M57" s="77">
        <v>0.95</v>
      </c>
      <c r="N57" s="88">
        <v>5</v>
      </c>
      <c r="O57" s="34">
        <v>0</v>
      </c>
      <c r="P57" s="58">
        <f t="shared" si="18"/>
        <v>5</v>
      </c>
      <c r="Q57" s="58" t="str">
        <f t="shared" si="11"/>
        <v>CDC LVL</v>
      </c>
      <c r="R57" s="56">
        <f t="shared" si="12"/>
        <v>163.42105263157893</v>
      </c>
      <c r="S57" s="56">
        <f t="shared" si="13"/>
        <v>0</v>
      </c>
      <c r="T57" s="57">
        <f t="shared" si="19"/>
        <v>0</v>
      </c>
      <c r="U57" s="56">
        <f t="shared" si="20"/>
        <v>163.42105263157893</v>
      </c>
    </row>
    <row r="58" spans="1:23" x14ac:dyDescent="0.25">
      <c r="A58" s="55" t="s">
        <v>178</v>
      </c>
      <c r="B58" s="5">
        <f t="shared" si="21"/>
        <v>233</v>
      </c>
      <c r="C58" s="5">
        <f t="shared" si="26"/>
        <v>2</v>
      </c>
      <c r="D58" s="34">
        <v>4</v>
      </c>
      <c r="E58" s="34"/>
      <c r="F58" s="34">
        <v>300</v>
      </c>
      <c r="G58" s="34">
        <f>SUM(F55:F58)</f>
        <v>1507</v>
      </c>
      <c r="H58" s="34"/>
      <c r="I58" s="35">
        <f t="shared" si="24"/>
        <v>9</v>
      </c>
      <c r="J58" s="34">
        <f t="shared" si="15"/>
        <v>2700</v>
      </c>
      <c r="K58" s="56">
        <f t="shared" si="16"/>
        <v>225</v>
      </c>
      <c r="L58" s="89">
        <f t="shared" si="17"/>
        <v>236.84210526315792</v>
      </c>
      <c r="M58" s="77">
        <v>0.95</v>
      </c>
      <c r="N58" s="88">
        <v>5</v>
      </c>
      <c r="O58" s="34">
        <v>0</v>
      </c>
      <c r="P58" s="58">
        <f t="shared" si="18"/>
        <v>5</v>
      </c>
      <c r="Q58" s="58" t="str">
        <f t="shared" si="11"/>
        <v>CDC LVL</v>
      </c>
      <c r="R58" s="56">
        <f t="shared" si="12"/>
        <v>122.56578947368422</v>
      </c>
      <c r="S58" s="56">
        <f t="shared" si="13"/>
        <v>0</v>
      </c>
      <c r="T58" s="57">
        <f t="shared" si="19"/>
        <v>0</v>
      </c>
      <c r="U58" s="56">
        <f t="shared" si="20"/>
        <v>122.56578947368422</v>
      </c>
    </row>
    <row r="59" spans="1:23" s="42" customFormat="1" x14ac:dyDescent="0.25">
      <c r="A59" s="66" t="s">
        <v>187</v>
      </c>
      <c r="B59" s="67">
        <f>B57+1</f>
        <v>233</v>
      </c>
      <c r="C59" s="67">
        <f t="shared" si="26"/>
        <v>2</v>
      </c>
      <c r="D59" s="68">
        <v>5</v>
      </c>
      <c r="E59" s="68"/>
      <c r="F59" s="68">
        <v>400</v>
      </c>
      <c r="G59" s="68"/>
      <c r="H59" s="68"/>
      <c r="I59" s="85">
        <f t="shared" si="24"/>
        <v>9</v>
      </c>
      <c r="J59" s="68">
        <f t="shared" si="15"/>
        <v>3600</v>
      </c>
      <c r="K59" s="56">
        <f t="shared" si="16"/>
        <v>300</v>
      </c>
      <c r="L59" s="89">
        <f t="shared" si="17"/>
        <v>315.78947368421052</v>
      </c>
      <c r="M59" s="77">
        <v>0.95</v>
      </c>
      <c r="N59" s="88">
        <v>5</v>
      </c>
      <c r="O59" s="68">
        <v>0</v>
      </c>
      <c r="P59" s="71">
        <f t="shared" si="18"/>
        <v>5</v>
      </c>
      <c r="Q59" s="71" t="str">
        <f t="shared" si="11"/>
        <v>CDC LVL</v>
      </c>
      <c r="R59" s="69">
        <f t="shared" si="12"/>
        <v>163.42105263157893</v>
      </c>
      <c r="S59" s="69">
        <f t="shared" si="13"/>
        <v>0</v>
      </c>
      <c r="T59" s="70">
        <f t="shared" si="19"/>
        <v>0</v>
      </c>
      <c r="U59" s="69">
        <f t="shared" si="20"/>
        <v>163.42105263157893</v>
      </c>
      <c r="V59" s="47"/>
      <c r="W59" s="47"/>
    </row>
    <row r="60" spans="1:23" x14ac:dyDescent="0.25">
      <c r="A60" s="55" t="s">
        <v>187</v>
      </c>
      <c r="B60" s="5">
        <f>B58+1</f>
        <v>234</v>
      </c>
      <c r="C60" s="5">
        <f t="shared" si="26"/>
        <v>2</v>
      </c>
      <c r="D60" s="34">
        <v>5</v>
      </c>
      <c r="E60" s="34"/>
      <c r="F60" s="34">
        <v>400</v>
      </c>
      <c r="G60" s="34">
        <f>SUM(F59:F60)</f>
        <v>800</v>
      </c>
      <c r="H60" s="59">
        <f>SUM(F25:F60)</f>
        <v>9127</v>
      </c>
      <c r="I60" s="35">
        <f t="shared" si="24"/>
        <v>9</v>
      </c>
      <c r="J60" s="34">
        <f t="shared" si="15"/>
        <v>3600</v>
      </c>
      <c r="K60" s="56">
        <f t="shared" si="16"/>
        <v>300</v>
      </c>
      <c r="L60" s="89">
        <f t="shared" si="17"/>
        <v>315.78947368421052</v>
      </c>
      <c r="M60" s="77">
        <v>0.95</v>
      </c>
      <c r="N60" s="88">
        <v>5</v>
      </c>
      <c r="O60" s="34">
        <v>0</v>
      </c>
      <c r="P60" s="58">
        <f t="shared" si="18"/>
        <v>5</v>
      </c>
      <c r="Q60" s="58" t="str">
        <f t="shared" si="11"/>
        <v>CDC LVL</v>
      </c>
      <c r="R60" s="56">
        <f t="shared" si="12"/>
        <v>163.42105263157893</v>
      </c>
      <c r="S60" s="56">
        <f t="shared" si="13"/>
        <v>0</v>
      </c>
      <c r="T60" s="57">
        <f t="shared" si="19"/>
        <v>0</v>
      </c>
      <c r="U60" s="56">
        <f t="shared" si="20"/>
        <v>163.42105263157893</v>
      </c>
    </row>
    <row r="61" spans="1:23" s="39" customFormat="1" x14ac:dyDescent="0.25">
      <c r="A61" s="60" t="s">
        <v>166</v>
      </c>
      <c r="B61" s="13">
        <v>300</v>
      </c>
      <c r="C61" s="13">
        <v>3</v>
      </c>
      <c r="D61" s="61">
        <v>1</v>
      </c>
      <c r="E61" s="61"/>
      <c r="F61" s="61">
        <v>121</v>
      </c>
      <c r="G61" s="61"/>
      <c r="H61" s="61"/>
      <c r="I61" s="84">
        <f t="shared" si="24"/>
        <v>9</v>
      </c>
      <c r="J61" s="61">
        <f t="shared" ref="J61:J92" si="27">F61*I61</f>
        <v>1089</v>
      </c>
      <c r="K61" s="56">
        <f t="shared" si="16"/>
        <v>90.75</v>
      </c>
      <c r="L61" s="89">
        <f t="shared" si="17"/>
        <v>95.526315789473685</v>
      </c>
      <c r="M61" s="77">
        <v>0.95</v>
      </c>
      <c r="N61" s="88">
        <v>5</v>
      </c>
      <c r="O61" s="61">
        <v>0</v>
      </c>
      <c r="P61" s="64">
        <f t="shared" si="18"/>
        <v>5</v>
      </c>
      <c r="Q61" s="64" t="str">
        <f t="shared" si="11"/>
        <v>CDC LVL</v>
      </c>
      <c r="R61" s="62">
        <f t="shared" si="12"/>
        <v>49.434868421052627</v>
      </c>
      <c r="S61" s="62">
        <f t="shared" si="13"/>
        <v>0</v>
      </c>
      <c r="T61" s="63">
        <f t="shared" si="19"/>
        <v>0</v>
      </c>
      <c r="U61" s="62">
        <f t="shared" si="20"/>
        <v>49.434868421052627</v>
      </c>
      <c r="V61" s="41"/>
      <c r="W61" s="41"/>
    </row>
    <row r="62" spans="1:23" x14ac:dyDescent="0.25">
      <c r="A62" s="55" t="s">
        <v>166</v>
      </c>
      <c r="B62" s="5">
        <f t="shared" si="21"/>
        <v>301</v>
      </c>
      <c r="C62" s="5">
        <f t="shared" si="26"/>
        <v>3</v>
      </c>
      <c r="D62" s="34">
        <v>1</v>
      </c>
      <c r="E62" s="34"/>
      <c r="F62" s="34">
        <v>119</v>
      </c>
      <c r="G62" s="34"/>
      <c r="H62" s="34"/>
      <c r="I62" s="35">
        <f t="shared" si="24"/>
        <v>9</v>
      </c>
      <c r="J62" s="34">
        <f t="shared" si="27"/>
        <v>1071</v>
      </c>
      <c r="K62" s="56">
        <f t="shared" si="16"/>
        <v>89.25</v>
      </c>
      <c r="L62" s="89">
        <f t="shared" si="17"/>
        <v>93.94736842105263</v>
      </c>
      <c r="M62" s="77">
        <v>0.95</v>
      </c>
      <c r="N62" s="88">
        <v>5</v>
      </c>
      <c r="O62" s="34">
        <v>0</v>
      </c>
      <c r="P62" s="58">
        <f t="shared" si="18"/>
        <v>5</v>
      </c>
      <c r="Q62" s="58" t="str">
        <f t="shared" si="11"/>
        <v>CDC LVL</v>
      </c>
      <c r="R62" s="56">
        <f t="shared" si="12"/>
        <v>48.617763157894736</v>
      </c>
      <c r="S62" s="56">
        <f t="shared" si="13"/>
        <v>0</v>
      </c>
      <c r="T62" s="57">
        <f t="shared" si="19"/>
        <v>0</v>
      </c>
      <c r="U62" s="56">
        <f t="shared" si="20"/>
        <v>48.617763157894736</v>
      </c>
    </row>
    <row r="63" spans="1:23" x14ac:dyDescent="0.25">
      <c r="A63" s="55" t="s">
        <v>166</v>
      </c>
      <c r="B63" s="5">
        <f t="shared" si="21"/>
        <v>302</v>
      </c>
      <c r="C63" s="5">
        <f t="shared" si="26"/>
        <v>3</v>
      </c>
      <c r="D63" s="34">
        <v>1</v>
      </c>
      <c r="E63" s="34"/>
      <c r="F63" s="34">
        <v>119</v>
      </c>
      <c r="G63" s="34"/>
      <c r="H63" s="34"/>
      <c r="I63" s="35">
        <f t="shared" si="24"/>
        <v>9</v>
      </c>
      <c r="J63" s="34">
        <f t="shared" si="27"/>
        <v>1071</v>
      </c>
      <c r="K63" s="56">
        <f t="shared" si="16"/>
        <v>89.25</v>
      </c>
      <c r="L63" s="89">
        <f t="shared" si="17"/>
        <v>93.94736842105263</v>
      </c>
      <c r="M63" s="77">
        <v>0.95</v>
      </c>
      <c r="N63" s="88">
        <v>5</v>
      </c>
      <c r="O63" s="34">
        <v>0</v>
      </c>
      <c r="P63" s="58">
        <f t="shared" si="18"/>
        <v>5</v>
      </c>
      <c r="Q63" s="65" t="str">
        <f t="shared" si="11"/>
        <v>CDC LVL</v>
      </c>
      <c r="R63" s="56">
        <f t="shared" si="12"/>
        <v>48.617763157894736</v>
      </c>
      <c r="S63" s="56">
        <f t="shared" si="13"/>
        <v>0</v>
      </c>
      <c r="T63" s="57">
        <f t="shared" si="19"/>
        <v>0</v>
      </c>
      <c r="U63" s="56">
        <f t="shared" si="20"/>
        <v>48.617763157894736</v>
      </c>
    </row>
    <row r="64" spans="1:23" x14ac:dyDescent="0.25">
      <c r="A64" s="55" t="s">
        <v>166</v>
      </c>
      <c r="B64" s="5">
        <f t="shared" si="21"/>
        <v>303</v>
      </c>
      <c r="C64" s="5">
        <f t="shared" si="26"/>
        <v>3</v>
      </c>
      <c r="D64" s="34">
        <v>1</v>
      </c>
      <c r="E64" s="34"/>
      <c r="F64" s="34">
        <v>189</v>
      </c>
      <c r="G64" s="34"/>
      <c r="H64" s="34"/>
      <c r="I64" s="35">
        <f t="shared" si="24"/>
        <v>9</v>
      </c>
      <c r="J64" s="34">
        <f t="shared" si="27"/>
        <v>1701</v>
      </c>
      <c r="K64" s="56">
        <f t="shared" si="16"/>
        <v>141.75</v>
      </c>
      <c r="L64" s="89">
        <f t="shared" si="17"/>
        <v>149.21052631578948</v>
      </c>
      <c r="M64" s="77">
        <v>0.95</v>
      </c>
      <c r="N64" s="88">
        <v>5</v>
      </c>
      <c r="O64" s="34">
        <v>0</v>
      </c>
      <c r="P64" s="58">
        <f t="shared" si="18"/>
        <v>5</v>
      </c>
      <c r="Q64" s="65" t="str">
        <f t="shared" si="11"/>
        <v>CDC LVL</v>
      </c>
      <c r="R64" s="56">
        <f t="shared" si="12"/>
        <v>77.216447368421044</v>
      </c>
      <c r="S64" s="56">
        <f t="shared" si="13"/>
        <v>0</v>
      </c>
      <c r="T64" s="57">
        <f t="shared" si="19"/>
        <v>0</v>
      </c>
      <c r="U64" s="56">
        <f t="shared" si="20"/>
        <v>77.216447368421044</v>
      </c>
    </row>
    <row r="65" spans="1:23" x14ac:dyDescent="0.25">
      <c r="A65" s="55" t="s">
        <v>166</v>
      </c>
      <c r="B65" s="5">
        <f t="shared" si="21"/>
        <v>304</v>
      </c>
      <c r="C65" s="5">
        <f t="shared" si="26"/>
        <v>3</v>
      </c>
      <c r="D65" s="34">
        <v>1</v>
      </c>
      <c r="E65" s="34"/>
      <c r="F65" s="34">
        <v>118</v>
      </c>
      <c r="G65" s="34"/>
      <c r="H65" s="34"/>
      <c r="I65" s="35">
        <f t="shared" si="24"/>
        <v>9</v>
      </c>
      <c r="J65" s="34">
        <f t="shared" si="27"/>
        <v>1062</v>
      </c>
      <c r="K65" s="56">
        <f t="shared" si="16"/>
        <v>88.5</v>
      </c>
      <c r="L65" s="89">
        <f t="shared" si="17"/>
        <v>93.15789473684211</v>
      </c>
      <c r="M65" s="77">
        <v>0.95</v>
      </c>
      <c r="N65" s="88">
        <v>5</v>
      </c>
      <c r="O65" s="34">
        <v>0</v>
      </c>
      <c r="P65" s="58">
        <f t="shared" si="18"/>
        <v>5</v>
      </c>
      <c r="Q65" s="65" t="str">
        <f t="shared" si="11"/>
        <v>CDC LVL</v>
      </c>
      <c r="R65" s="56">
        <f t="shared" si="12"/>
        <v>48.209210526315786</v>
      </c>
      <c r="S65" s="56">
        <f t="shared" si="13"/>
        <v>0</v>
      </c>
      <c r="T65" s="57">
        <f t="shared" si="19"/>
        <v>0</v>
      </c>
      <c r="U65" s="56">
        <f t="shared" si="20"/>
        <v>48.209210526315786</v>
      </c>
    </row>
    <row r="66" spans="1:23" x14ac:dyDescent="0.25">
      <c r="A66" s="55" t="s">
        <v>166</v>
      </c>
      <c r="B66" s="5">
        <f t="shared" si="21"/>
        <v>305</v>
      </c>
      <c r="C66" s="5">
        <f t="shared" si="26"/>
        <v>3</v>
      </c>
      <c r="D66" s="34">
        <v>1</v>
      </c>
      <c r="E66" s="34"/>
      <c r="F66" s="34">
        <v>117</v>
      </c>
      <c r="G66" s="34"/>
      <c r="H66" s="34"/>
      <c r="I66" s="35">
        <f t="shared" si="24"/>
        <v>9</v>
      </c>
      <c r="J66" s="34">
        <f t="shared" si="27"/>
        <v>1053</v>
      </c>
      <c r="K66" s="56">
        <f t="shared" si="16"/>
        <v>87.75</v>
      </c>
      <c r="L66" s="89">
        <f t="shared" si="17"/>
        <v>92.368421052631589</v>
      </c>
      <c r="M66" s="77">
        <v>0.95</v>
      </c>
      <c r="N66" s="88">
        <v>5</v>
      </c>
      <c r="O66" s="34">
        <v>0</v>
      </c>
      <c r="P66" s="58">
        <f t="shared" si="18"/>
        <v>5</v>
      </c>
      <c r="Q66" s="58" t="str">
        <f t="shared" si="11"/>
        <v>CDC LVL</v>
      </c>
      <c r="R66" s="56">
        <f t="shared" si="12"/>
        <v>47.800657894736844</v>
      </c>
      <c r="S66" s="56">
        <f t="shared" si="13"/>
        <v>0</v>
      </c>
      <c r="T66" s="57">
        <f t="shared" si="19"/>
        <v>0</v>
      </c>
      <c r="U66" s="56">
        <f t="shared" si="20"/>
        <v>47.800657894736844</v>
      </c>
    </row>
    <row r="67" spans="1:23" x14ac:dyDescent="0.25">
      <c r="A67" s="55" t="s">
        <v>166</v>
      </c>
      <c r="B67" s="5">
        <f t="shared" si="21"/>
        <v>306</v>
      </c>
      <c r="C67" s="5">
        <f t="shared" si="26"/>
        <v>3</v>
      </c>
      <c r="D67" s="34">
        <v>1</v>
      </c>
      <c r="E67" s="34"/>
      <c r="F67" s="34">
        <v>113</v>
      </c>
      <c r="G67" s="34"/>
      <c r="H67" s="34"/>
      <c r="I67" s="35">
        <f t="shared" si="24"/>
        <v>9</v>
      </c>
      <c r="J67" s="34">
        <f t="shared" si="27"/>
        <v>1017</v>
      </c>
      <c r="K67" s="56">
        <f t="shared" si="16"/>
        <v>84.75</v>
      </c>
      <c r="L67" s="89">
        <f t="shared" si="17"/>
        <v>89.21052631578948</v>
      </c>
      <c r="M67" s="77">
        <v>0.95</v>
      </c>
      <c r="N67" s="88">
        <v>5</v>
      </c>
      <c r="O67" s="34">
        <v>0</v>
      </c>
      <c r="P67" s="58">
        <f t="shared" si="18"/>
        <v>5</v>
      </c>
      <c r="Q67" s="58" t="str">
        <f t="shared" si="11"/>
        <v>CDC LVL</v>
      </c>
      <c r="R67" s="56">
        <f t="shared" si="12"/>
        <v>46.166447368421053</v>
      </c>
      <c r="S67" s="56">
        <f t="shared" si="13"/>
        <v>0</v>
      </c>
      <c r="T67" s="57">
        <f t="shared" si="19"/>
        <v>0</v>
      </c>
      <c r="U67" s="56">
        <f t="shared" si="20"/>
        <v>46.166447368421053</v>
      </c>
    </row>
    <row r="68" spans="1:23" x14ac:dyDescent="0.25">
      <c r="A68" s="55" t="s">
        <v>166</v>
      </c>
      <c r="B68" s="5">
        <f>B66+1</f>
        <v>306</v>
      </c>
      <c r="C68" s="5">
        <f t="shared" si="26"/>
        <v>3</v>
      </c>
      <c r="D68" s="34">
        <v>1</v>
      </c>
      <c r="E68" s="34"/>
      <c r="F68" s="34">
        <v>120</v>
      </c>
      <c r="G68" s="34"/>
      <c r="H68" s="34"/>
      <c r="I68" s="35">
        <f t="shared" si="24"/>
        <v>9</v>
      </c>
      <c r="J68" s="34">
        <f t="shared" si="27"/>
        <v>1080</v>
      </c>
      <c r="K68" s="56">
        <f t="shared" si="16"/>
        <v>90</v>
      </c>
      <c r="L68" s="89">
        <f t="shared" si="17"/>
        <v>94.736842105263165</v>
      </c>
      <c r="M68" s="77">
        <v>0.95</v>
      </c>
      <c r="N68" s="88">
        <v>5</v>
      </c>
      <c r="O68" s="34">
        <v>0</v>
      </c>
      <c r="P68" s="58">
        <f t="shared" si="18"/>
        <v>5</v>
      </c>
      <c r="Q68" s="58" t="str">
        <f t="shared" si="11"/>
        <v>CDC LVL</v>
      </c>
      <c r="R68" s="56">
        <f t="shared" si="12"/>
        <v>49.026315789473685</v>
      </c>
      <c r="S68" s="56">
        <f t="shared" si="13"/>
        <v>0</v>
      </c>
      <c r="T68" s="57">
        <f t="shared" si="19"/>
        <v>0</v>
      </c>
      <c r="U68" s="56">
        <f t="shared" si="20"/>
        <v>49.026315789473685</v>
      </c>
    </row>
    <row r="69" spans="1:23" x14ac:dyDescent="0.25">
      <c r="A69" s="55" t="s">
        <v>182</v>
      </c>
      <c r="B69" s="5">
        <f>B65+1</f>
        <v>305</v>
      </c>
      <c r="C69" s="5">
        <f t="shared" si="26"/>
        <v>3</v>
      </c>
      <c r="D69" s="34">
        <v>1</v>
      </c>
      <c r="E69" s="34"/>
      <c r="F69" s="34">
        <v>290</v>
      </c>
      <c r="G69" s="34"/>
      <c r="H69" s="34"/>
      <c r="I69" s="35">
        <f t="shared" si="24"/>
        <v>9</v>
      </c>
      <c r="J69" s="34">
        <f t="shared" si="27"/>
        <v>2610</v>
      </c>
      <c r="K69" s="56">
        <f t="shared" si="16"/>
        <v>217.5</v>
      </c>
      <c r="L69" s="89">
        <f t="shared" si="17"/>
        <v>228.94736842105263</v>
      </c>
      <c r="M69" s="77">
        <v>0.95</v>
      </c>
      <c r="N69" s="88">
        <v>5</v>
      </c>
      <c r="O69" s="34">
        <v>0</v>
      </c>
      <c r="P69" s="58">
        <f t="shared" si="18"/>
        <v>5</v>
      </c>
      <c r="Q69" s="58" t="str">
        <f t="shared" si="11"/>
        <v>CDC LVL</v>
      </c>
      <c r="R69" s="56">
        <f t="shared" si="12"/>
        <v>118.48026315789473</v>
      </c>
      <c r="S69" s="56">
        <f t="shared" si="13"/>
        <v>0</v>
      </c>
      <c r="T69" s="57">
        <f t="shared" si="19"/>
        <v>0</v>
      </c>
      <c r="U69" s="56">
        <f t="shared" si="20"/>
        <v>118.48026315789473</v>
      </c>
    </row>
    <row r="70" spans="1:23" x14ac:dyDescent="0.25">
      <c r="A70" s="55" t="s">
        <v>183</v>
      </c>
      <c r="B70" s="5">
        <f>B65+1</f>
        <v>305</v>
      </c>
      <c r="C70" s="5">
        <f t="shared" si="26"/>
        <v>3</v>
      </c>
      <c r="D70" s="34">
        <v>1</v>
      </c>
      <c r="E70" s="34"/>
      <c r="F70" s="34">
        <v>280</v>
      </c>
      <c r="G70" s="34"/>
      <c r="H70" s="34"/>
      <c r="I70" s="35">
        <f t="shared" si="24"/>
        <v>9</v>
      </c>
      <c r="J70" s="34">
        <f t="shared" si="27"/>
        <v>2520</v>
      </c>
      <c r="K70" s="56">
        <f t="shared" si="16"/>
        <v>210</v>
      </c>
      <c r="L70" s="89">
        <f t="shared" si="17"/>
        <v>221.05263157894737</v>
      </c>
      <c r="M70" s="77">
        <v>0.95</v>
      </c>
      <c r="N70" s="88">
        <v>5</v>
      </c>
      <c r="O70" s="34">
        <v>0</v>
      </c>
      <c r="P70" s="58">
        <f t="shared" si="18"/>
        <v>5</v>
      </c>
      <c r="Q70" s="58" t="str">
        <f t="shared" si="11"/>
        <v>CDC LVL</v>
      </c>
      <c r="R70" s="56">
        <f t="shared" si="12"/>
        <v>114.39473684210526</v>
      </c>
      <c r="S70" s="56">
        <f t="shared" si="13"/>
        <v>0</v>
      </c>
      <c r="T70" s="57">
        <f t="shared" si="19"/>
        <v>0</v>
      </c>
      <c r="U70" s="56">
        <f t="shared" si="20"/>
        <v>114.39473684210526</v>
      </c>
    </row>
    <row r="71" spans="1:23" x14ac:dyDescent="0.25">
      <c r="A71" s="55" t="s">
        <v>174</v>
      </c>
      <c r="B71" s="5">
        <f>B66+1</f>
        <v>306</v>
      </c>
      <c r="C71" s="5">
        <f t="shared" si="26"/>
        <v>3</v>
      </c>
      <c r="D71" s="34">
        <v>1</v>
      </c>
      <c r="E71" s="34"/>
      <c r="F71" s="34">
        <v>280</v>
      </c>
      <c r="G71" s="34"/>
      <c r="H71" s="34"/>
      <c r="I71" s="35">
        <f t="shared" si="24"/>
        <v>9</v>
      </c>
      <c r="J71" s="34">
        <f t="shared" si="27"/>
        <v>2520</v>
      </c>
      <c r="K71" s="56">
        <f t="shared" si="16"/>
        <v>210</v>
      </c>
      <c r="L71" s="89">
        <f t="shared" si="17"/>
        <v>221.05263157894737</v>
      </c>
      <c r="M71" s="77">
        <v>0.95</v>
      </c>
      <c r="N71" s="88">
        <v>5</v>
      </c>
      <c r="O71" s="34">
        <v>0</v>
      </c>
      <c r="P71" s="58">
        <f t="shared" si="18"/>
        <v>5</v>
      </c>
      <c r="Q71" s="58" t="str">
        <f t="shared" si="11"/>
        <v>CDC LVL</v>
      </c>
      <c r="R71" s="56">
        <f t="shared" si="12"/>
        <v>114.39473684210526</v>
      </c>
      <c r="S71" s="56">
        <f t="shared" si="13"/>
        <v>0</v>
      </c>
      <c r="T71" s="57">
        <f t="shared" si="19"/>
        <v>0</v>
      </c>
      <c r="U71" s="56">
        <f t="shared" si="20"/>
        <v>114.39473684210526</v>
      </c>
    </row>
    <row r="72" spans="1:23" x14ac:dyDescent="0.25">
      <c r="A72" s="55" t="s">
        <v>168</v>
      </c>
      <c r="B72" s="5">
        <f>B71+1</f>
        <v>307</v>
      </c>
      <c r="C72" s="5">
        <f t="shared" si="26"/>
        <v>3</v>
      </c>
      <c r="D72" s="34">
        <v>1</v>
      </c>
      <c r="E72" s="34"/>
      <c r="F72" s="34">
        <v>82</v>
      </c>
      <c r="G72" s="34"/>
      <c r="H72" s="34"/>
      <c r="I72" s="35">
        <f t="shared" si="24"/>
        <v>9</v>
      </c>
      <c r="J72" s="34">
        <f t="shared" si="27"/>
        <v>738</v>
      </c>
      <c r="K72" s="56">
        <f t="shared" si="16"/>
        <v>61.5</v>
      </c>
      <c r="L72" s="89">
        <f t="shared" si="17"/>
        <v>64.736842105263165</v>
      </c>
      <c r="M72" s="77">
        <v>0.95</v>
      </c>
      <c r="N72" s="88">
        <v>5</v>
      </c>
      <c r="O72" s="34">
        <v>0</v>
      </c>
      <c r="P72" s="58">
        <f t="shared" si="18"/>
        <v>5</v>
      </c>
      <c r="Q72" s="58" t="str">
        <f t="shared" si="11"/>
        <v>CDC LVL</v>
      </c>
      <c r="R72" s="56">
        <f t="shared" si="12"/>
        <v>33.501315789473686</v>
      </c>
      <c r="S72" s="56">
        <f t="shared" si="13"/>
        <v>0</v>
      </c>
      <c r="T72" s="57">
        <f t="shared" si="19"/>
        <v>0</v>
      </c>
      <c r="U72" s="56">
        <f t="shared" si="20"/>
        <v>33.501315789473686</v>
      </c>
    </row>
    <row r="73" spans="1:23" x14ac:dyDescent="0.25">
      <c r="A73" s="55" t="s">
        <v>169</v>
      </c>
      <c r="B73" s="5">
        <f>B71+1</f>
        <v>307</v>
      </c>
      <c r="C73" s="5">
        <f t="shared" si="26"/>
        <v>3</v>
      </c>
      <c r="D73" s="34">
        <v>1</v>
      </c>
      <c r="E73" s="34"/>
      <c r="F73" s="34">
        <v>72</v>
      </c>
      <c r="G73" s="34"/>
      <c r="H73" s="34"/>
      <c r="I73" s="35">
        <f t="shared" si="24"/>
        <v>9</v>
      </c>
      <c r="J73" s="34">
        <f t="shared" si="27"/>
        <v>648</v>
      </c>
      <c r="K73" s="56">
        <f t="shared" si="16"/>
        <v>54</v>
      </c>
      <c r="L73" s="89">
        <f t="shared" si="17"/>
        <v>56.842105263157897</v>
      </c>
      <c r="M73" s="77">
        <v>0.95</v>
      </c>
      <c r="N73" s="88">
        <v>5</v>
      </c>
      <c r="O73" s="34">
        <v>0</v>
      </c>
      <c r="P73" s="58">
        <f t="shared" si="18"/>
        <v>5</v>
      </c>
      <c r="Q73" s="58" t="str">
        <f t="shared" si="11"/>
        <v>CDC LVL</v>
      </c>
      <c r="R73" s="56">
        <f t="shared" si="12"/>
        <v>29.41578947368421</v>
      </c>
      <c r="S73" s="56">
        <f t="shared" si="13"/>
        <v>0</v>
      </c>
      <c r="T73" s="57">
        <f t="shared" si="19"/>
        <v>0</v>
      </c>
      <c r="U73" s="56">
        <f t="shared" si="20"/>
        <v>29.41578947368421</v>
      </c>
    </row>
    <row r="74" spans="1:23" x14ac:dyDescent="0.25">
      <c r="A74" s="55" t="s">
        <v>185</v>
      </c>
      <c r="B74" s="5">
        <f>B72+1</f>
        <v>308</v>
      </c>
      <c r="C74" s="5">
        <f t="shared" si="26"/>
        <v>3</v>
      </c>
      <c r="D74" s="34">
        <v>1</v>
      </c>
      <c r="E74" s="34"/>
      <c r="F74" s="34">
        <v>73</v>
      </c>
      <c r="G74" s="34">
        <f>SUM(F61:F74)</f>
        <v>2093</v>
      </c>
      <c r="H74" s="34"/>
      <c r="I74" s="35">
        <f t="shared" si="24"/>
        <v>9</v>
      </c>
      <c r="J74" s="34">
        <f t="shared" si="27"/>
        <v>657</v>
      </c>
      <c r="K74" s="56">
        <f t="shared" si="16"/>
        <v>54.75</v>
      </c>
      <c r="L74" s="89">
        <f t="shared" si="17"/>
        <v>57.631578947368425</v>
      </c>
      <c r="M74" s="77">
        <v>0.95</v>
      </c>
      <c r="N74" s="88">
        <v>5</v>
      </c>
      <c r="O74" s="34">
        <v>0</v>
      </c>
      <c r="P74" s="58">
        <f t="shared" si="18"/>
        <v>5</v>
      </c>
      <c r="Q74" s="58" t="str">
        <f t="shared" si="11"/>
        <v>CDC LVL</v>
      </c>
      <c r="R74" s="56">
        <f t="shared" si="12"/>
        <v>29.824342105263156</v>
      </c>
      <c r="S74" s="56">
        <f t="shared" si="13"/>
        <v>0</v>
      </c>
      <c r="T74" s="57">
        <f t="shared" si="19"/>
        <v>0</v>
      </c>
      <c r="U74" s="56">
        <f t="shared" si="20"/>
        <v>29.824342105263156</v>
      </c>
    </row>
    <row r="75" spans="1:23" s="42" customFormat="1" x14ac:dyDescent="0.25">
      <c r="A75" s="66" t="s">
        <v>170</v>
      </c>
      <c r="B75" s="67">
        <f t="shared" si="21"/>
        <v>309</v>
      </c>
      <c r="C75" s="67">
        <f t="shared" si="26"/>
        <v>3</v>
      </c>
      <c r="D75" s="68">
        <v>2</v>
      </c>
      <c r="E75" s="68"/>
      <c r="F75" s="68">
        <v>900</v>
      </c>
      <c r="G75" s="68"/>
      <c r="H75" s="68"/>
      <c r="I75" s="86">
        <f>I$15</f>
        <v>9</v>
      </c>
      <c r="J75" s="68">
        <f t="shared" si="27"/>
        <v>8100</v>
      </c>
      <c r="K75" s="56">
        <f t="shared" si="16"/>
        <v>675</v>
      </c>
      <c r="L75" s="89">
        <f t="shared" si="17"/>
        <v>710.52631578947376</v>
      </c>
      <c r="M75" s="77">
        <v>0.95</v>
      </c>
      <c r="N75" s="88">
        <v>5</v>
      </c>
      <c r="O75" s="68">
        <v>0</v>
      </c>
      <c r="P75" s="71">
        <f t="shared" si="18"/>
        <v>5</v>
      </c>
      <c r="Q75" s="71" t="str">
        <f t="shared" si="11"/>
        <v>CDC LVL</v>
      </c>
      <c r="R75" s="69">
        <f t="shared" si="12"/>
        <v>367.69736842105266</v>
      </c>
      <c r="S75" s="69">
        <f t="shared" si="13"/>
        <v>0</v>
      </c>
      <c r="T75" s="70">
        <f t="shared" si="19"/>
        <v>0</v>
      </c>
      <c r="U75" s="69">
        <f t="shared" si="20"/>
        <v>367.69736842105266</v>
      </c>
      <c r="V75" s="47"/>
      <c r="W75" s="47"/>
    </row>
    <row r="76" spans="1:23" x14ac:dyDescent="0.25">
      <c r="A76" s="55" t="s">
        <v>166</v>
      </c>
      <c r="B76" s="5">
        <f t="shared" si="21"/>
        <v>310</v>
      </c>
      <c r="C76" s="5">
        <f t="shared" si="26"/>
        <v>3</v>
      </c>
      <c r="D76" s="34">
        <v>2</v>
      </c>
      <c r="E76" s="34"/>
      <c r="F76" s="34">
        <v>131</v>
      </c>
      <c r="G76" s="34"/>
      <c r="H76" s="34"/>
      <c r="I76" s="35">
        <f t="shared" si="24"/>
        <v>9</v>
      </c>
      <c r="J76" s="34">
        <f t="shared" si="27"/>
        <v>1179</v>
      </c>
      <c r="K76" s="56">
        <f t="shared" si="16"/>
        <v>98.25</v>
      </c>
      <c r="L76" s="89">
        <f t="shared" si="17"/>
        <v>103.42105263157895</v>
      </c>
      <c r="M76" s="77">
        <v>0.95</v>
      </c>
      <c r="N76" s="88">
        <v>5</v>
      </c>
      <c r="O76" s="34">
        <v>0</v>
      </c>
      <c r="P76" s="58">
        <f t="shared" si="18"/>
        <v>5</v>
      </c>
      <c r="Q76" s="58" t="str">
        <f t="shared" si="11"/>
        <v>CDC LVL</v>
      </c>
      <c r="R76" s="56">
        <f t="shared" si="12"/>
        <v>53.5203947368421</v>
      </c>
      <c r="S76" s="56">
        <f t="shared" si="13"/>
        <v>0</v>
      </c>
      <c r="T76" s="57">
        <f t="shared" si="19"/>
        <v>0</v>
      </c>
      <c r="U76" s="56">
        <f t="shared" si="20"/>
        <v>53.5203947368421</v>
      </c>
    </row>
    <row r="77" spans="1:23" x14ac:dyDescent="0.25">
      <c r="A77" s="55" t="s">
        <v>166</v>
      </c>
      <c r="B77" s="5">
        <f t="shared" si="21"/>
        <v>311</v>
      </c>
      <c r="C77" s="5">
        <f t="shared" si="26"/>
        <v>3</v>
      </c>
      <c r="D77" s="34">
        <v>2</v>
      </c>
      <c r="E77" s="34"/>
      <c r="F77" s="34">
        <v>165</v>
      </c>
      <c r="G77" s="34"/>
      <c r="H77" s="34"/>
      <c r="I77" s="35">
        <f t="shared" si="24"/>
        <v>9</v>
      </c>
      <c r="J77" s="34">
        <f t="shared" si="27"/>
        <v>1485</v>
      </c>
      <c r="K77" s="56">
        <f t="shared" si="16"/>
        <v>123.75</v>
      </c>
      <c r="L77" s="89">
        <f t="shared" si="17"/>
        <v>130.26315789473685</v>
      </c>
      <c r="M77" s="77">
        <v>0.95</v>
      </c>
      <c r="N77" s="88">
        <v>5</v>
      </c>
      <c r="O77" s="34">
        <v>0</v>
      </c>
      <c r="P77" s="58">
        <f t="shared" si="18"/>
        <v>5</v>
      </c>
      <c r="Q77" s="58" t="str">
        <f t="shared" si="11"/>
        <v>CDC LVL</v>
      </c>
      <c r="R77" s="56">
        <f t="shared" si="12"/>
        <v>67.411184210526315</v>
      </c>
      <c r="S77" s="56">
        <f t="shared" si="13"/>
        <v>0</v>
      </c>
      <c r="T77" s="57">
        <f t="shared" si="19"/>
        <v>0</v>
      </c>
      <c r="U77" s="56">
        <f t="shared" si="20"/>
        <v>67.411184210526315</v>
      </c>
    </row>
    <row r="78" spans="1:23" x14ac:dyDescent="0.25">
      <c r="A78" s="55" t="s">
        <v>166</v>
      </c>
      <c r="B78" s="5">
        <f t="shared" si="21"/>
        <v>312</v>
      </c>
      <c r="C78" s="5">
        <f t="shared" si="26"/>
        <v>3</v>
      </c>
      <c r="D78" s="34">
        <v>2</v>
      </c>
      <c r="E78" s="34"/>
      <c r="F78" s="34">
        <v>120</v>
      </c>
      <c r="G78" s="34"/>
      <c r="H78" s="34"/>
      <c r="I78" s="35">
        <f t="shared" si="24"/>
        <v>9</v>
      </c>
      <c r="J78" s="34">
        <f t="shared" si="27"/>
        <v>1080</v>
      </c>
      <c r="K78" s="56">
        <f t="shared" si="16"/>
        <v>90</v>
      </c>
      <c r="L78" s="89">
        <f t="shared" si="17"/>
        <v>94.736842105263165</v>
      </c>
      <c r="M78" s="77">
        <v>0.95</v>
      </c>
      <c r="N78" s="88">
        <v>5</v>
      </c>
      <c r="O78" s="34">
        <v>0</v>
      </c>
      <c r="P78" s="58">
        <f t="shared" si="18"/>
        <v>5</v>
      </c>
      <c r="Q78" s="58" t="str">
        <f t="shared" si="11"/>
        <v>CDC LVL</v>
      </c>
      <c r="R78" s="56">
        <f t="shared" si="12"/>
        <v>49.026315789473685</v>
      </c>
      <c r="S78" s="56">
        <f t="shared" si="13"/>
        <v>0</v>
      </c>
      <c r="T78" s="57">
        <f t="shared" si="19"/>
        <v>0</v>
      </c>
      <c r="U78" s="56">
        <f t="shared" si="20"/>
        <v>49.026315789473685</v>
      </c>
    </row>
    <row r="79" spans="1:23" x14ac:dyDescent="0.25">
      <c r="A79" s="55" t="s">
        <v>166</v>
      </c>
      <c r="B79" s="5">
        <f t="shared" si="21"/>
        <v>313</v>
      </c>
      <c r="C79" s="5">
        <f t="shared" si="26"/>
        <v>3</v>
      </c>
      <c r="D79" s="34">
        <v>2</v>
      </c>
      <c r="E79" s="34"/>
      <c r="F79" s="34">
        <v>120</v>
      </c>
      <c r="G79" s="34"/>
      <c r="H79" s="34"/>
      <c r="I79" s="35">
        <f t="shared" si="24"/>
        <v>9</v>
      </c>
      <c r="J79" s="34">
        <f t="shared" si="27"/>
        <v>1080</v>
      </c>
      <c r="K79" s="56">
        <f t="shared" si="16"/>
        <v>90</v>
      </c>
      <c r="L79" s="89">
        <f t="shared" si="17"/>
        <v>94.736842105263165</v>
      </c>
      <c r="M79" s="77">
        <v>0.95</v>
      </c>
      <c r="N79" s="88">
        <v>5</v>
      </c>
      <c r="O79" s="34">
        <v>0</v>
      </c>
      <c r="P79" s="58">
        <f t="shared" si="18"/>
        <v>5</v>
      </c>
      <c r="Q79" s="58" t="str">
        <f t="shared" si="11"/>
        <v>CDC LVL</v>
      </c>
      <c r="R79" s="56">
        <f t="shared" si="12"/>
        <v>49.026315789473685</v>
      </c>
      <c r="S79" s="56">
        <f t="shared" si="13"/>
        <v>0</v>
      </c>
      <c r="T79" s="57">
        <f t="shared" si="19"/>
        <v>0</v>
      </c>
      <c r="U79" s="56">
        <f t="shared" si="20"/>
        <v>49.026315789473685</v>
      </c>
    </row>
    <row r="80" spans="1:23" x14ac:dyDescent="0.25">
      <c r="A80" s="55" t="s">
        <v>166</v>
      </c>
      <c r="B80" s="5">
        <f>B78+1</f>
        <v>313</v>
      </c>
      <c r="C80" s="5">
        <f t="shared" si="26"/>
        <v>3</v>
      </c>
      <c r="D80" s="34">
        <v>2</v>
      </c>
      <c r="E80" s="34"/>
      <c r="F80" s="34">
        <v>165</v>
      </c>
      <c r="G80" s="34"/>
      <c r="H80" s="34"/>
      <c r="I80" s="35">
        <f t="shared" si="24"/>
        <v>9</v>
      </c>
      <c r="J80" s="34">
        <f t="shared" si="27"/>
        <v>1485</v>
      </c>
      <c r="K80" s="56">
        <f t="shared" si="16"/>
        <v>123.75</v>
      </c>
      <c r="L80" s="89">
        <f t="shared" si="17"/>
        <v>130.26315789473685</v>
      </c>
      <c r="M80" s="77">
        <v>0.95</v>
      </c>
      <c r="N80" s="88">
        <v>5</v>
      </c>
      <c r="O80" s="34">
        <v>0</v>
      </c>
      <c r="P80" s="58">
        <f t="shared" si="18"/>
        <v>5</v>
      </c>
      <c r="Q80" s="58" t="str">
        <f t="shared" si="11"/>
        <v>CDC LVL</v>
      </c>
      <c r="R80" s="56">
        <f t="shared" si="12"/>
        <v>67.411184210526315</v>
      </c>
      <c r="S80" s="56">
        <f t="shared" si="13"/>
        <v>0</v>
      </c>
      <c r="T80" s="57">
        <f t="shared" si="19"/>
        <v>0</v>
      </c>
      <c r="U80" s="56">
        <f t="shared" si="20"/>
        <v>67.411184210526315</v>
      </c>
    </row>
    <row r="81" spans="1:23" x14ac:dyDescent="0.25">
      <c r="A81" s="55" t="s">
        <v>166</v>
      </c>
      <c r="B81" s="5">
        <f>B79+1</f>
        <v>314</v>
      </c>
      <c r="C81" s="5">
        <f t="shared" si="26"/>
        <v>3</v>
      </c>
      <c r="D81" s="34">
        <v>2</v>
      </c>
      <c r="E81" s="34"/>
      <c r="F81" s="34">
        <v>131</v>
      </c>
      <c r="G81" s="34"/>
      <c r="H81" s="34"/>
      <c r="I81" s="35">
        <f t="shared" si="24"/>
        <v>9</v>
      </c>
      <c r="J81" s="34">
        <f t="shared" si="27"/>
        <v>1179</v>
      </c>
      <c r="K81" s="56">
        <f t="shared" si="16"/>
        <v>98.25</v>
      </c>
      <c r="L81" s="89">
        <f t="shared" si="17"/>
        <v>103.42105263157895</v>
      </c>
      <c r="M81" s="77">
        <v>0.95</v>
      </c>
      <c r="N81" s="88">
        <v>5</v>
      </c>
      <c r="O81" s="34">
        <v>0</v>
      </c>
      <c r="P81" s="58">
        <f t="shared" si="18"/>
        <v>5</v>
      </c>
      <c r="Q81" s="58" t="str">
        <f t="shared" ref="Q81:Q144" si="28">IF(P81&gt;=12,"CDC Airborne LVL",IF(P81&gt;=6,"CDC &amp; Harvard LVL",IF(P81&gt;=5,"CDC LVL",IF(P81&gt;=4,"Low",IF(P81&gt;=3,"Poor",IF(P81&gt;=2,"Bad",IF(P81&gt;=1,"Very Bad","Fail")))))))</f>
        <v>CDC LVL</v>
      </c>
      <c r="R81" s="56">
        <f t="shared" ref="R81:R144" si="29">$B$10*L81</f>
        <v>53.5203947368421</v>
      </c>
      <c r="S81" s="56">
        <f t="shared" ref="S81:S144" si="30">$B$12*J81*(O81/12)</f>
        <v>0</v>
      </c>
      <c r="T81" s="57">
        <f t="shared" si="19"/>
        <v>0</v>
      </c>
      <c r="U81" s="56">
        <f t="shared" si="20"/>
        <v>53.5203947368421</v>
      </c>
    </row>
    <row r="82" spans="1:23" x14ac:dyDescent="0.25">
      <c r="A82" s="55" t="s">
        <v>167</v>
      </c>
      <c r="B82" s="5">
        <f t="shared" si="21"/>
        <v>315</v>
      </c>
      <c r="C82" s="5">
        <f t="shared" si="26"/>
        <v>3</v>
      </c>
      <c r="D82" s="34">
        <v>2</v>
      </c>
      <c r="E82" s="34"/>
      <c r="F82" s="34">
        <v>900</v>
      </c>
      <c r="G82" s="34">
        <f>SUM(F75:F82)</f>
        <v>2632</v>
      </c>
      <c r="H82" s="34"/>
      <c r="I82" s="35">
        <f t="shared" si="24"/>
        <v>9</v>
      </c>
      <c r="J82" s="34">
        <f t="shared" si="27"/>
        <v>8100</v>
      </c>
      <c r="K82" s="56">
        <f t="shared" ref="K82:K145" si="31">J82*N82/60</f>
        <v>675</v>
      </c>
      <c r="L82" s="89">
        <f t="shared" ref="L82:L145" si="32">K82/M82</f>
        <v>710.52631578947376</v>
      </c>
      <c r="M82" s="77">
        <v>0.95</v>
      </c>
      <c r="N82" s="88">
        <v>5</v>
      </c>
      <c r="O82" s="34">
        <v>0</v>
      </c>
      <c r="P82" s="58">
        <f t="shared" ref="P82:P145" si="33">N82+O82</f>
        <v>5</v>
      </c>
      <c r="Q82" s="65" t="str">
        <f t="shared" si="28"/>
        <v>CDC LVL</v>
      </c>
      <c r="R82" s="56">
        <f t="shared" si="29"/>
        <v>367.69736842105266</v>
      </c>
      <c r="S82" s="56">
        <f t="shared" si="30"/>
        <v>0</v>
      </c>
      <c r="T82" s="57">
        <f t="shared" ref="T82:T145" si="34">S82/R82</f>
        <v>0</v>
      </c>
      <c r="U82" s="56">
        <f t="shared" ref="U82:U145" si="35">R82+S82</f>
        <v>367.69736842105266</v>
      </c>
    </row>
    <row r="83" spans="1:23" s="42" customFormat="1" x14ac:dyDescent="0.25">
      <c r="A83" s="66" t="s">
        <v>180</v>
      </c>
      <c r="B83" s="67">
        <f t="shared" ref="B83:B96" si="36">B82+1</f>
        <v>316</v>
      </c>
      <c r="C83" s="67">
        <f t="shared" si="26"/>
        <v>3</v>
      </c>
      <c r="D83" s="68">
        <v>3</v>
      </c>
      <c r="E83" s="68"/>
      <c r="F83" s="68">
        <v>417</v>
      </c>
      <c r="G83" s="68"/>
      <c r="H83" s="68"/>
      <c r="I83" s="85">
        <f t="shared" si="24"/>
        <v>9</v>
      </c>
      <c r="J83" s="68">
        <f t="shared" si="27"/>
        <v>3753</v>
      </c>
      <c r="K83" s="56">
        <f t="shared" si="31"/>
        <v>312.75</v>
      </c>
      <c r="L83" s="89">
        <f t="shared" si="32"/>
        <v>329.21052631578948</v>
      </c>
      <c r="M83" s="77">
        <v>0.95</v>
      </c>
      <c r="N83" s="88">
        <v>5</v>
      </c>
      <c r="O83" s="68">
        <v>0</v>
      </c>
      <c r="P83" s="71">
        <f t="shared" si="33"/>
        <v>5</v>
      </c>
      <c r="Q83" s="71" t="str">
        <f t="shared" si="28"/>
        <v>CDC LVL</v>
      </c>
      <c r="R83" s="69">
        <f t="shared" si="29"/>
        <v>170.36644736842103</v>
      </c>
      <c r="S83" s="69">
        <f t="shared" si="30"/>
        <v>0</v>
      </c>
      <c r="T83" s="70">
        <f t="shared" si="34"/>
        <v>0</v>
      </c>
      <c r="U83" s="69">
        <f t="shared" si="35"/>
        <v>170.36644736842103</v>
      </c>
      <c r="V83" s="47"/>
      <c r="W83" s="47"/>
    </row>
    <row r="84" spans="1:23" s="21" customFormat="1" x14ac:dyDescent="0.25">
      <c r="A84" s="72" t="s">
        <v>184</v>
      </c>
      <c r="B84" s="73">
        <f>B83+1</f>
        <v>317</v>
      </c>
      <c r="C84" s="5">
        <f t="shared" si="26"/>
        <v>3</v>
      </c>
      <c r="D84" s="59">
        <v>3</v>
      </c>
      <c r="E84" s="59"/>
      <c r="F84" s="59">
        <v>201</v>
      </c>
      <c r="G84" s="59"/>
      <c r="H84" s="59"/>
      <c r="I84" s="87">
        <f t="shared" si="24"/>
        <v>9</v>
      </c>
      <c r="J84" s="59">
        <f t="shared" si="27"/>
        <v>1809</v>
      </c>
      <c r="K84" s="56">
        <f t="shared" si="31"/>
        <v>150.75</v>
      </c>
      <c r="L84" s="89">
        <f t="shared" si="32"/>
        <v>158.68421052631581</v>
      </c>
      <c r="M84" s="77">
        <v>0.95</v>
      </c>
      <c r="N84" s="88">
        <v>5</v>
      </c>
      <c r="O84" s="59">
        <v>0</v>
      </c>
      <c r="P84" s="65">
        <f t="shared" si="33"/>
        <v>5</v>
      </c>
      <c r="Q84" s="65" t="str">
        <f t="shared" si="28"/>
        <v>CDC LVL</v>
      </c>
      <c r="R84" s="74">
        <f t="shared" si="29"/>
        <v>82.119078947368422</v>
      </c>
      <c r="S84" s="74">
        <f t="shared" si="30"/>
        <v>0</v>
      </c>
      <c r="T84" s="75">
        <f t="shared" si="34"/>
        <v>0</v>
      </c>
      <c r="U84" s="74">
        <f t="shared" si="35"/>
        <v>82.119078947368422</v>
      </c>
      <c r="V84" s="46"/>
      <c r="W84" s="46"/>
    </row>
    <row r="85" spans="1:23" x14ac:dyDescent="0.25">
      <c r="A85" s="55" t="s">
        <v>166</v>
      </c>
      <c r="B85" s="73">
        <f>B84+1</f>
        <v>318</v>
      </c>
      <c r="C85" s="5">
        <f t="shared" si="26"/>
        <v>3</v>
      </c>
      <c r="D85" s="34">
        <v>3</v>
      </c>
      <c r="E85" s="34"/>
      <c r="F85" s="34">
        <v>118</v>
      </c>
      <c r="G85" s="34"/>
      <c r="H85" s="34"/>
      <c r="I85" s="35">
        <f t="shared" si="24"/>
        <v>9</v>
      </c>
      <c r="J85" s="34">
        <f t="shared" si="27"/>
        <v>1062</v>
      </c>
      <c r="K85" s="56">
        <f t="shared" si="31"/>
        <v>88.5</v>
      </c>
      <c r="L85" s="89">
        <f t="shared" si="32"/>
        <v>93.15789473684211</v>
      </c>
      <c r="M85" s="77">
        <v>0.95</v>
      </c>
      <c r="N85" s="88">
        <v>5</v>
      </c>
      <c r="O85" s="34">
        <v>0</v>
      </c>
      <c r="P85" s="58">
        <f t="shared" si="33"/>
        <v>5</v>
      </c>
      <c r="Q85" s="58" t="str">
        <f t="shared" si="28"/>
        <v>CDC LVL</v>
      </c>
      <c r="R85" s="56">
        <f t="shared" si="29"/>
        <v>48.209210526315786</v>
      </c>
      <c r="S85" s="56">
        <f t="shared" si="30"/>
        <v>0</v>
      </c>
      <c r="T85" s="57">
        <f t="shared" si="34"/>
        <v>0</v>
      </c>
      <c r="U85" s="56">
        <f t="shared" si="35"/>
        <v>48.209210526315786</v>
      </c>
    </row>
    <row r="86" spans="1:23" x14ac:dyDescent="0.25">
      <c r="A86" s="55" t="s">
        <v>166</v>
      </c>
      <c r="B86" s="5">
        <f t="shared" si="36"/>
        <v>319</v>
      </c>
      <c r="C86" s="5">
        <f t="shared" si="26"/>
        <v>3</v>
      </c>
      <c r="D86" s="34">
        <v>3</v>
      </c>
      <c r="E86" s="34"/>
      <c r="F86" s="34">
        <v>116</v>
      </c>
      <c r="G86" s="34"/>
      <c r="H86" s="34"/>
      <c r="I86" s="35">
        <f t="shared" ref="I86:I149" si="37">I$15</f>
        <v>9</v>
      </c>
      <c r="J86" s="34">
        <f t="shared" si="27"/>
        <v>1044</v>
      </c>
      <c r="K86" s="56">
        <f t="shared" si="31"/>
        <v>87</v>
      </c>
      <c r="L86" s="89">
        <f t="shared" si="32"/>
        <v>91.578947368421055</v>
      </c>
      <c r="M86" s="77">
        <v>0.95</v>
      </c>
      <c r="N86" s="88">
        <v>5</v>
      </c>
      <c r="O86" s="34">
        <v>0</v>
      </c>
      <c r="P86" s="58">
        <f t="shared" si="33"/>
        <v>5</v>
      </c>
      <c r="Q86" s="58" t="str">
        <f t="shared" si="28"/>
        <v>CDC LVL</v>
      </c>
      <c r="R86" s="56">
        <f t="shared" si="29"/>
        <v>47.392105263157895</v>
      </c>
      <c r="S86" s="56">
        <f t="shared" si="30"/>
        <v>0</v>
      </c>
      <c r="T86" s="57">
        <f t="shared" si="34"/>
        <v>0</v>
      </c>
      <c r="U86" s="56">
        <f t="shared" si="35"/>
        <v>47.392105263157895</v>
      </c>
    </row>
    <row r="87" spans="1:23" x14ac:dyDescent="0.25">
      <c r="A87" s="55" t="s">
        <v>166</v>
      </c>
      <c r="B87" s="5">
        <f t="shared" si="36"/>
        <v>320</v>
      </c>
      <c r="C87" s="5">
        <f t="shared" si="26"/>
        <v>3</v>
      </c>
      <c r="D87" s="34">
        <v>3</v>
      </c>
      <c r="E87" s="34"/>
      <c r="F87" s="34">
        <v>118</v>
      </c>
      <c r="G87" s="34"/>
      <c r="H87" s="34"/>
      <c r="I87" s="35">
        <f t="shared" si="37"/>
        <v>9</v>
      </c>
      <c r="J87" s="34">
        <f t="shared" si="27"/>
        <v>1062</v>
      </c>
      <c r="K87" s="56">
        <f t="shared" si="31"/>
        <v>88.5</v>
      </c>
      <c r="L87" s="89">
        <f t="shared" si="32"/>
        <v>93.15789473684211</v>
      </c>
      <c r="M87" s="77">
        <v>0.95</v>
      </c>
      <c r="N87" s="88">
        <v>5</v>
      </c>
      <c r="O87" s="34">
        <v>0</v>
      </c>
      <c r="P87" s="58">
        <f t="shared" si="33"/>
        <v>5</v>
      </c>
      <c r="Q87" s="58" t="str">
        <f t="shared" si="28"/>
        <v>CDC LVL</v>
      </c>
      <c r="R87" s="56">
        <f t="shared" si="29"/>
        <v>48.209210526315786</v>
      </c>
      <c r="S87" s="56">
        <f t="shared" si="30"/>
        <v>0</v>
      </c>
      <c r="T87" s="57">
        <f t="shared" si="34"/>
        <v>0</v>
      </c>
      <c r="U87" s="56">
        <f t="shared" si="35"/>
        <v>48.209210526315786</v>
      </c>
    </row>
    <row r="88" spans="1:23" x14ac:dyDescent="0.25">
      <c r="A88" s="55" t="s">
        <v>166</v>
      </c>
      <c r="B88" s="5">
        <f t="shared" si="36"/>
        <v>321</v>
      </c>
      <c r="C88" s="5">
        <f t="shared" si="26"/>
        <v>3</v>
      </c>
      <c r="D88" s="34">
        <v>3</v>
      </c>
      <c r="E88" s="34"/>
      <c r="F88" s="34">
        <v>118</v>
      </c>
      <c r="G88" s="34"/>
      <c r="H88" s="34"/>
      <c r="I88" s="35">
        <f t="shared" si="37"/>
        <v>9</v>
      </c>
      <c r="J88" s="34">
        <f t="shared" si="27"/>
        <v>1062</v>
      </c>
      <c r="K88" s="56">
        <f t="shared" si="31"/>
        <v>88.5</v>
      </c>
      <c r="L88" s="89">
        <f t="shared" si="32"/>
        <v>93.15789473684211</v>
      </c>
      <c r="M88" s="77">
        <v>0.95</v>
      </c>
      <c r="N88" s="88">
        <v>5</v>
      </c>
      <c r="O88" s="34">
        <v>0</v>
      </c>
      <c r="P88" s="58">
        <f t="shared" si="33"/>
        <v>5</v>
      </c>
      <c r="Q88" s="58" t="str">
        <f t="shared" si="28"/>
        <v>CDC LVL</v>
      </c>
      <c r="R88" s="56">
        <f t="shared" si="29"/>
        <v>48.209210526315786</v>
      </c>
      <c r="S88" s="56">
        <f t="shared" si="30"/>
        <v>0</v>
      </c>
      <c r="T88" s="57">
        <f t="shared" si="34"/>
        <v>0</v>
      </c>
      <c r="U88" s="56">
        <f t="shared" si="35"/>
        <v>48.209210526315786</v>
      </c>
    </row>
    <row r="89" spans="1:23" x14ac:dyDescent="0.25">
      <c r="A89" s="55" t="s">
        <v>166</v>
      </c>
      <c r="B89" s="5">
        <f t="shared" si="36"/>
        <v>322</v>
      </c>
      <c r="C89" s="5">
        <f t="shared" si="26"/>
        <v>3</v>
      </c>
      <c r="D89" s="34">
        <v>3</v>
      </c>
      <c r="E89" s="34"/>
      <c r="F89" s="34">
        <v>116</v>
      </c>
      <c r="G89" s="34"/>
      <c r="H89" s="34"/>
      <c r="I89" s="35">
        <f t="shared" si="37"/>
        <v>9</v>
      </c>
      <c r="J89" s="34">
        <f t="shared" si="27"/>
        <v>1044</v>
      </c>
      <c r="K89" s="56">
        <f t="shared" si="31"/>
        <v>87</v>
      </c>
      <c r="L89" s="89">
        <f t="shared" si="32"/>
        <v>91.578947368421055</v>
      </c>
      <c r="M89" s="77">
        <v>0.95</v>
      </c>
      <c r="N89" s="88">
        <v>5</v>
      </c>
      <c r="O89" s="34">
        <v>0</v>
      </c>
      <c r="P89" s="58">
        <f t="shared" si="33"/>
        <v>5</v>
      </c>
      <c r="Q89" s="58" t="str">
        <f t="shared" si="28"/>
        <v>CDC LVL</v>
      </c>
      <c r="R89" s="56">
        <f t="shared" si="29"/>
        <v>47.392105263157895</v>
      </c>
      <c r="S89" s="56">
        <f t="shared" si="30"/>
        <v>0</v>
      </c>
      <c r="T89" s="57">
        <f t="shared" si="34"/>
        <v>0</v>
      </c>
      <c r="U89" s="56">
        <f t="shared" si="35"/>
        <v>47.392105263157895</v>
      </c>
    </row>
    <row r="90" spans="1:23" x14ac:dyDescent="0.25">
      <c r="A90" s="55" t="s">
        <v>166</v>
      </c>
      <c r="B90" s="5">
        <f t="shared" si="36"/>
        <v>323</v>
      </c>
      <c r="C90" s="5">
        <f t="shared" si="26"/>
        <v>3</v>
      </c>
      <c r="D90" s="34">
        <v>3</v>
      </c>
      <c r="E90" s="34"/>
      <c r="F90" s="34">
        <v>119</v>
      </c>
      <c r="G90" s="34"/>
      <c r="H90" s="34"/>
      <c r="I90" s="35">
        <f t="shared" si="37"/>
        <v>9</v>
      </c>
      <c r="J90" s="34">
        <f t="shared" si="27"/>
        <v>1071</v>
      </c>
      <c r="K90" s="56">
        <f t="shared" si="31"/>
        <v>89.25</v>
      </c>
      <c r="L90" s="89">
        <f t="shared" si="32"/>
        <v>93.94736842105263</v>
      </c>
      <c r="M90" s="77">
        <v>0.95</v>
      </c>
      <c r="N90" s="88">
        <v>5</v>
      </c>
      <c r="O90" s="34">
        <v>0</v>
      </c>
      <c r="P90" s="58">
        <f t="shared" si="33"/>
        <v>5</v>
      </c>
      <c r="Q90" s="58" t="str">
        <f t="shared" si="28"/>
        <v>CDC LVL</v>
      </c>
      <c r="R90" s="56">
        <f t="shared" si="29"/>
        <v>48.617763157894736</v>
      </c>
      <c r="S90" s="56">
        <f t="shared" si="30"/>
        <v>0</v>
      </c>
      <c r="T90" s="57">
        <f t="shared" si="34"/>
        <v>0</v>
      </c>
      <c r="U90" s="56">
        <f t="shared" si="35"/>
        <v>48.617763157894736</v>
      </c>
    </row>
    <row r="91" spans="1:23" x14ac:dyDescent="0.25">
      <c r="A91" s="55" t="s">
        <v>176</v>
      </c>
      <c r="B91" s="5">
        <f t="shared" si="36"/>
        <v>324</v>
      </c>
      <c r="C91" s="5">
        <f t="shared" ref="C91:C98" si="38">C90</f>
        <v>3</v>
      </c>
      <c r="D91" s="34">
        <v>3</v>
      </c>
      <c r="E91" s="34"/>
      <c r="F91" s="34">
        <v>600</v>
      </c>
      <c r="G91" s="34"/>
      <c r="H91" s="34"/>
      <c r="I91" s="35">
        <f t="shared" si="37"/>
        <v>9</v>
      </c>
      <c r="J91" s="34">
        <f t="shared" si="27"/>
        <v>5400</v>
      </c>
      <c r="K91" s="56">
        <f t="shared" si="31"/>
        <v>450</v>
      </c>
      <c r="L91" s="89">
        <f t="shared" si="32"/>
        <v>473.68421052631584</v>
      </c>
      <c r="M91" s="77">
        <v>0.95</v>
      </c>
      <c r="N91" s="88">
        <v>5</v>
      </c>
      <c r="O91" s="34">
        <v>0</v>
      </c>
      <c r="P91" s="58">
        <f t="shared" si="33"/>
        <v>5</v>
      </c>
      <c r="Q91" s="65" t="str">
        <f t="shared" si="28"/>
        <v>CDC LVL</v>
      </c>
      <c r="R91" s="56">
        <f t="shared" si="29"/>
        <v>245.13157894736844</v>
      </c>
      <c r="S91" s="56">
        <f t="shared" si="30"/>
        <v>0</v>
      </c>
      <c r="T91" s="57">
        <f t="shared" si="34"/>
        <v>0</v>
      </c>
      <c r="U91" s="56">
        <f t="shared" si="35"/>
        <v>245.13157894736844</v>
      </c>
    </row>
    <row r="92" spans="1:23" x14ac:dyDescent="0.25">
      <c r="A92" s="55" t="s">
        <v>175</v>
      </c>
      <c r="B92" s="5">
        <f t="shared" si="36"/>
        <v>325</v>
      </c>
      <c r="C92" s="5">
        <f t="shared" si="38"/>
        <v>3</v>
      </c>
      <c r="D92" s="34">
        <v>3</v>
      </c>
      <c r="E92" s="34"/>
      <c r="F92" s="34">
        <v>172</v>
      </c>
      <c r="G92" s="34">
        <f>SUM(F83:F92)</f>
        <v>2095</v>
      </c>
      <c r="H92" s="34"/>
      <c r="I92" s="35">
        <f t="shared" si="37"/>
        <v>9</v>
      </c>
      <c r="J92" s="34">
        <f t="shared" si="27"/>
        <v>1548</v>
      </c>
      <c r="K92" s="56">
        <f t="shared" si="31"/>
        <v>129</v>
      </c>
      <c r="L92" s="89">
        <f t="shared" si="32"/>
        <v>135.78947368421052</v>
      </c>
      <c r="M92" s="77">
        <v>0.95</v>
      </c>
      <c r="N92" s="88">
        <v>5</v>
      </c>
      <c r="O92" s="34">
        <v>0</v>
      </c>
      <c r="P92" s="58">
        <f t="shared" si="33"/>
        <v>5</v>
      </c>
      <c r="Q92" s="65" t="str">
        <f t="shared" si="28"/>
        <v>CDC LVL</v>
      </c>
      <c r="R92" s="56">
        <f t="shared" si="29"/>
        <v>70.271052631578939</v>
      </c>
      <c r="S92" s="56">
        <f t="shared" si="30"/>
        <v>0</v>
      </c>
      <c r="T92" s="57">
        <f t="shared" si="34"/>
        <v>0</v>
      </c>
      <c r="U92" s="56">
        <f t="shared" si="35"/>
        <v>70.271052631578939</v>
      </c>
    </row>
    <row r="93" spans="1:23" s="42" customFormat="1" x14ac:dyDescent="0.25">
      <c r="A93" s="66" t="s">
        <v>181</v>
      </c>
      <c r="B93" s="67">
        <f t="shared" si="36"/>
        <v>326</v>
      </c>
      <c r="C93" s="67">
        <f t="shared" si="38"/>
        <v>3</v>
      </c>
      <c r="D93" s="68">
        <v>4</v>
      </c>
      <c r="E93" s="68"/>
      <c r="F93" s="68">
        <v>207</v>
      </c>
      <c r="G93" s="68"/>
      <c r="H93" s="68"/>
      <c r="I93" s="85">
        <f t="shared" si="37"/>
        <v>9</v>
      </c>
      <c r="J93" s="68">
        <f t="shared" ref="J93:J124" si="39">F93*I93</f>
        <v>1863</v>
      </c>
      <c r="K93" s="56">
        <f t="shared" si="31"/>
        <v>155.25</v>
      </c>
      <c r="L93" s="89">
        <f t="shared" si="32"/>
        <v>163.42105263157896</v>
      </c>
      <c r="M93" s="77">
        <v>0.95</v>
      </c>
      <c r="N93" s="88">
        <v>5</v>
      </c>
      <c r="O93" s="68">
        <v>0</v>
      </c>
      <c r="P93" s="71">
        <f t="shared" si="33"/>
        <v>5</v>
      </c>
      <c r="Q93" s="71" t="str">
        <f t="shared" si="28"/>
        <v>CDC LVL</v>
      </c>
      <c r="R93" s="69">
        <f t="shared" si="29"/>
        <v>84.570394736842104</v>
      </c>
      <c r="S93" s="69">
        <f t="shared" si="30"/>
        <v>0</v>
      </c>
      <c r="T93" s="70">
        <f t="shared" si="34"/>
        <v>0</v>
      </c>
      <c r="U93" s="69">
        <f t="shared" si="35"/>
        <v>84.570394736842104</v>
      </c>
      <c r="V93" s="47"/>
      <c r="W93" s="47"/>
    </row>
    <row r="94" spans="1:23" x14ac:dyDescent="0.25">
      <c r="A94" s="55" t="s">
        <v>176</v>
      </c>
      <c r="B94" s="5">
        <f t="shared" si="36"/>
        <v>327</v>
      </c>
      <c r="C94" s="5">
        <f t="shared" si="38"/>
        <v>3</v>
      </c>
      <c r="D94" s="34">
        <v>4</v>
      </c>
      <c r="E94" s="34"/>
      <c r="F94" s="34">
        <v>600</v>
      </c>
      <c r="G94" s="34"/>
      <c r="H94" s="34"/>
      <c r="I94" s="35">
        <f t="shared" si="37"/>
        <v>9</v>
      </c>
      <c r="J94" s="34">
        <f t="shared" si="39"/>
        <v>5400</v>
      </c>
      <c r="K94" s="56">
        <f t="shared" si="31"/>
        <v>450</v>
      </c>
      <c r="L94" s="89">
        <f t="shared" si="32"/>
        <v>473.68421052631584</v>
      </c>
      <c r="M94" s="77">
        <v>0.95</v>
      </c>
      <c r="N94" s="88">
        <v>5</v>
      </c>
      <c r="O94" s="34">
        <v>0</v>
      </c>
      <c r="P94" s="58">
        <f t="shared" si="33"/>
        <v>5</v>
      </c>
      <c r="Q94" s="58" t="str">
        <f t="shared" si="28"/>
        <v>CDC LVL</v>
      </c>
      <c r="R94" s="56">
        <f t="shared" si="29"/>
        <v>245.13157894736844</v>
      </c>
      <c r="S94" s="56">
        <f t="shared" si="30"/>
        <v>0</v>
      </c>
      <c r="T94" s="57">
        <f t="shared" si="34"/>
        <v>0</v>
      </c>
      <c r="U94" s="56">
        <f t="shared" si="35"/>
        <v>245.13157894736844</v>
      </c>
    </row>
    <row r="95" spans="1:23" x14ac:dyDescent="0.25">
      <c r="A95" s="55" t="s">
        <v>177</v>
      </c>
      <c r="B95" s="5">
        <f t="shared" si="36"/>
        <v>328</v>
      </c>
      <c r="C95" s="5">
        <f t="shared" si="38"/>
        <v>3</v>
      </c>
      <c r="D95" s="34">
        <v>4</v>
      </c>
      <c r="E95" s="34"/>
      <c r="F95" s="34">
        <v>400</v>
      </c>
      <c r="G95" s="34"/>
      <c r="H95" s="34"/>
      <c r="I95" s="35">
        <f t="shared" si="37"/>
        <v>9</v>
      </c>
      <c r="J95" s="34">
        <f t="shared" si="39"/>
        <v>3600</v>
      </c>
      <c r="K95" s="56">
        <f t="shared" si="31"/>
        <v>300</v>
      </c>
      <c r="L95" s="89">
        <f t="shared" si="32"/>
        <v>315.78947368421052</v>
      </c>
      <c r="M95" s="77">
        <v>0.95</v>
      </c>
      <c r="N95" s="88">
        <v>5</v>
      </c>
      <c r="O95" s="34">
        <v>0</v>
      </c>
      <c r="P95" s="58">
        <f t="shared" si="33"/>
        <v>5</v>
      </c>
      <c r="Q95" s="58" t="str">
        <f t="shared" si="28"/>
        <v>CDC LVL</v>
      </c>
      <c r="R95" s="56">
        <f t="shared" si="29"/>
        <v>163.42105263157893</v>
      </c>
      <c r="S95" s="56">
        <f t="shared" si="30"/>
        <v>0</v>
      </c>
      <c r="T95" s="57">
        <f t="shared" si="34"/>
        <v>0</v>
      </c>
      <c r="U95" s="56">
        <f t="shared" si="35"/>
        <v>163.42105263157893</v>
      </c>
    </row>
    <row r="96" spans="1:23" x14ac:dyDescent="0.25">
      <c r="A96" s="55" t="s">
        <v>178</v>
      </c>
      <c r="B96" s="5">
        <f t="shared" si="36"/>
        <v>329</v>
      </c>
      <c r="C96" s="5">
        <f t="shared" si="38"/>
        <v>3</v>
      </c>
      <c r="D96" s="34">
        <v>4</v>
      </c>
      <c r="E96" s="34"/>
      <c r="F96" s="34">
        <v>300</v>
      </c>
      <c r="G96" s="34">
        <f>SUM(F93:F96)</f>
        <v>1507</v>
      </c>
      <c r="H96" s="34"/>
      <c r="I96" s="35">
        <f t="shared" si="37"/>
        <v>9</v>
      </c>
      <c r="J96" s="34">
        <f t="shared" si="39"/>
        <v>2700</v>
      </c>
      <c r="K96" s="56">
        <f t="shared" si="31"/>
        <v>225</v>
      </c>
      <c r="L96" s="89">
        <f t="shared" si="32"/>
        <v>236.84210526315792</v>
      </c>
      <c r="M96" s="77">
        <v>0.95</v>
      </c>
      <c r="N96" s="88">
        <v>5</v>
      </c>
      <c r="O96" s="34">
        <v>0</v>
      </c>
      <c r="P96" s="58">
        <f t="shared" si="33"/>
        <v>5</v>
      </c>
      <c r="Q96" s="58" t="str">
        <f t="shared" si="28"/>
        <v>CDC LVL</v>
      </c>
      <c r="R96" s="56">
        <f t="shared" si="29"/>
        <v>122.56578947368422</v>
      </c>
      <c r="S96" s="56">
        <f t="shared" si="30"/>
        <v>0</v>
      </c>
      <c r="T96" s="57">
        <f t="shared" si="34"/>
        <v>0</v>
      </c>
      <c r="U96" s="56">
        <f t="shared" si="35"/>
        <v>122.56578947368422</v>
      </c>
    </row>
    <row r="97" spans="1:23" s="42" customFormat="1" x14ac:dyDescent="0.25">
      <c r="A97" s="66" t="s">
        <v>187</v>
      </c>
      <c r="B97" s="67">
        <f>B95+1</f>
        <v>329</v>
      </c>
      <c r="C97" s="67">
        <f t="shared" si="38"/>
        <v>3</v>
      </c>
      <c r="D97" s="68">
        <v>5</v>
      </c>
      <c r="E97" s="68"/>
      <c r="F97" s="68">
        <v>400</v>
      </c>
      <c r="G97" s="68"/>
      <c r="H97" s="68"/>
      <c r="I97" s="85">
        <f t="shared" si="37"/>
        <v>9</v>
      </c>
      <c r="J97" s="68">
        <f t="shared" si="39"/>
        <v>3600</v>
      </c>
      <c r="K97" s="56">
        <f t="shared" si="31"/>
        <v>300</v>
      </c>
      <c r="L97" s="89">
        <f t="shared" si="32"/>
        <v>315.78947368421052</v>
      </c>
      <c r="M97" s="77">
        <v>0.95</v>
      </c>
      <c r="N97" s="88">
        <v>5</v>
      </c>
      <c r="O97" s="68">
        <v>0</v>
      </c>
      <c r="P97" s="71">
        <f t="shared" si="33"/>
        <v>5</v>
      </c>
      <c r="Q97" s="71" t="str">
        <f t="shared" si="28"/>
        <v>CDC LVL</v>
      </c>
      <c r="R97" s="69">
        <f t="shared" si="29"/>
        <v>163.42105263157893</v>
      </c>
      <c r="S97" s="69">
        <f t="shared" si="30"/>
        <v>0</v>
      </c>
      <c r="T97" s="70">
        <f t="shared" si="34"/>
        <v>0</v>
      </c>
      <c r="U97" s="69">
        <f t="shared" si="35"/>
        <v>163.42105263157893</v>
      </c>
      <c r="V97" s="47"/>
      <c r="W97" s="47"/>
    </row>
    <row r="98" spans="1:23" x14ac:dyDescent="0.25">
      <c r="A98" s="55" t="s">
        <v>187</v>
      </c>
      <c r="B98" s="5">
        <f>B96+1</f>
        <v>330</v>
      </c>
      <c r="C98" s="5">
        <f t="shared" si="38"/>
        <v>3</v>
      </c>
      <c r="D98" s="34">
        <v>5</v>
      </c>
      <c r="E98" s="34"/>
      <c r="F98" s="34">
        <v>400</v>
      </c>
      <c r="G98" s="34">
        <f>SUM(F97:F98)</f>
        <v>800</v>
      </c>
      <c r="H98" s="59">
        <f>SUM(F61:F98)</f>
        <v>9127</v>
      </c>
      <c r="I98" s="35">
        <f t="shared" si="37"/>
        <v>9</v>
      </c>
      <c r="J98" s="34">
        <f t="shared" si="39"/>
        <v>3600</v>
      </c>
      <c r="K98" s="56">
        <f t="shared" si="31"/>
        <v>300</v>
      </c>
      <c r="L98" s="89">
        <f t="shared" si="32"/>
        <v>315.78947368421052</v>
      </c>
      <c r="M98" s="77">
        <v>0.95</v>
      </c>
      <c r="N98" s="88">
        <v>5</v>
      </c>
      <c r="O98" s="34">
        <v>0</v>
      </c>
      <c r="P98" s="58">
        <f t="shared" si="33"/>
        <v>5</v>
      </c>
      <c r="Q98" s="58" t="str">
        <f t="shared" si="28"/>
        <v>CDC LVL</v>
      </c>
      <c r="R98" s="56">
        <f t="shared" si="29"/>
        <v>163.42105263157893</v>
      </c>
      <c r="S98" s="56">
        <f t="shared" si="30"/>
        <v>0</v>
      </c>
      <c r="T98" s="57">
        <f t="shared" si="34"/>
        <v>0</v>
      </c>
      <c r="U98" s="56">
        <f t="shared" si="35"/>
        <v>163.42105263157893</v>
      </c>
    </row>
    <row r="99" spans="1:23" s="39" customFormat="1" x14ac:dyDescent="0.25">
      <c r="A99" s="60" t="s">
        <v>166</v>
      </c>
      <c r="B99" s="13">
        <v>300</v>
      </c>
      <c r="C99" s="13">
        <v>4</v>
      </c>
      <c r="D99" s="61">
        <v>1</v>
      </c>
      <c r="E99" s="61"/>
      <c r="F99" s="61">
        <v>121</v>
      </c>
      <c r="G99" s="61"/>
      <c r="H99" s="61"/>
      <c r="I99" s="84">
        <f t="shared" si="37"/>
        <v>9</v>
      </c>
      <c r="J99" s="61">
        <f t="shared" si="39"/>
        <v>1089</v>
      </c>
      <c r="K99" s="56">
        <f t="shared" si="31"/>
        <v>90.75</v>
      </c>
      <c r="L99" s="89">
        <f t="shared" si="32"/>
        <v>95.526315789473685</v>
      </c>
      <c r="M99" s="77">
        <v>0.95</v>
      </c>
      <c r="N99" s="88">
        <v>5</v>
      </c>
      <c r="O99" s="61">
        <v>0</v>
      </c>
      <c r="P99" s="64">
        <f t="shared" si="33"/>
        <v>5</v>
      </c>
      <c r="Q99" s="64" t="str">
        <f t="shared" si="28"/>
        <v>CDC LVL</v>
      </c>
      <c r="R99" s="62">
        <f t="shared" si="29"/>
        <v>49.434868421052627</v>
      </c>
      <c r="S99" s="62">
        <f t="shared" si="30"/>
        <v>0</v>
      </c>
      <c r="T99" s="63">
        <f t="shared" si="34"/>
        <v>0</v>
      </c>
      <c r="U99" s="62">
        <f t="shared" si="35"/>
        <v>49.434868421052627</v>
      </c>
      <c r="V99" s="41"/>
      <c r="W99" s="41"/>
    </row>
    <row r="100" spans="1:23" x14ac:dyDescent="0.25">
      <c r="A100" s="55" t="s">
        <v>166</v>
      </c>
      <c r="B100" s="5">
        <f t="shared" ref="B100:B136" si="40">B99+1</f>
        <v>301</v>
      </c>
      <c r="C100" s="5">
        <f t="shared" ref="C100:C138" si="41">C99</f>
        <v>4</v>
      </c>
      <c r="D100" s="34">
        <v>1</v>
      </c>
      <c r="E100" s="34"/>
      <c r="F100" s="34">
        <v>119</v>
      </c>
      <c r="G100" s="34"/>
      <c r="H100" s="34"/>
      <c r="I100" s="35">
        <f t="shared" si="37"/>
        <v>9</v>
      </c>
      <c r="J100" s="34">
        <f t="shared" si="39"/>
        <v>1071</v>
      </c>
      <c r="K100" s="56">
        <f t="shared" si="31"/>
        <v>89.25</v>
      </c>
      <c r="L100" s="89">
        <f t="shared" si="32"/>
        <v>93.94736842105263</v>
      </c>
      <c r="M100" s="77">
        <v>0.95</v>
      </c>
      <c r="N100" s="88">
        <v>5</v>
      </c>
      <c r="O100" s="34">
        <v>0</v>
      </c>
      <c r="P100" s="58">
        <f t="shared" si="33"/>
        <v>5</v>
      </c>
      <c r="Q100" s="58" t="str">
        <f t="shared" si="28"/>
        <v>CDC LVL</v>
      </c>
      <c r="R100" s="56">
        <f t="shared" si="29"/>
        <v>48.617763157894736</v>
      </c>
      <c r="S100" s="56">
        <f t="shared" si="30"/>
        <v>0</v>
      </c>
      <c r="T100" s="57">
        <f t="shared" si="34"/>
        <v>0</v>
      </c>
      <c r="U100" s="56">
        <f t="shared" si="35"/>
        <v>48.617763157894736</v>
      </c>
    </row>
    <row r="101" spans="1:23" x14ac:dyDescent="0.25">
      <c r="A101" s="55" t="s">
        <v>166</v>
      </c>
      <c r="B101" s="5">
        <f t="shared" si="40"/>
        <v>302</v>
      </c>
      <c r="C101" s="5">
        <f t="shared" si="41"/>
        <v>4</v>
      </c>
      <c r="D101" s="34">
        <v>1</v>
      </c>
      <c r="E101" s="34"/>
      <c r="F101" s="34">
        <v>119</v>
      </c>
      <c r="G101" s="34"/>
      <c r="H101" s="34"/>
      <c r="I101" s="35">
        <f t="shared" si="37"/>
        <v>9</v>
      </c>
      <c r="J101" s="34">
        <f t="shared" si="39"/>
        <v>1071</v>
      </c>
      <c r="K101" s="56">
        <f t="shared" si="31"/>
        <v>89.25</v>
      </c>
      <c r="L101" s="89">
        <f t="shared" si="32"/>
        <v>93.94736842105263</v>
      </c>
      <c r="M101" s="77">
        <v>0.95</v>
      </c>
      <c r="N101" s="88">
        <v>5</v>
      </c>
      <c r="O101" s="34">
        <v>0</v>
      </c>
      <c r="P101" s="58">
        <f t="shared" si="33"/>
        <v>5</v>
      </c>
      <c r="Q101" s="65" t="str">
        <f t="shared" si="28"/>
        <v>CDC LVL</v>
      </c>
      <c r="R101" s="56">
        <f t="shared" si="29"/>
        <v>48.617763157894736</v>
      </c>
      <c r="S101" s="56">
        <f t="shared" si="30"/>
        <v>0</v>
      </c>
      <c r="T101" s="57">
        <f t="shared" si="34"/>
        <v>0</v>
      </c>
      <c r="U101" s="56">
        <f t="shared" si="35"/>
        <v>48.617763157894736</v>
      </c>
    </row>
    <row r="102" spans="1:23" x14ac:dyDescent="0.25">
      <c r="A102" s="55" t="s">
        <v>166</v>
      </c>
      <c r="B102" s="5">
        <f t="shared" si="40"/>
        <v>303</v>
      </c>
      <c r="C102" s="5">
        <f t="shared" si="41"/>
        <v>4</v>
      </c>
      <c r="D102" s="34">
        <v>1</v>
      </c>
      <c r="E102" s="34"/>
      <c r="F102" s="34">
        <v>189</v>
      </c>
      <c r="G102" s="34"/>
      <c r="H102" s="34"/>
      <c r="I102" s="35">
        <f t="shared" si="37"/>
        <v>9</v>
      </c>
      <c r="J102" s="34">
        <f t="shared" si="39"/>
        <v>1701</v>
      </c>
      <c r="K102" s="56">
        <f t="shared" si="31"/>
        <v>141.75</v>
      </c>
      <c r="L102" s="89">
        <f t="shared" si="32"/>
        <v>149.21052631578948</v>
      </c>
      <c r="M102" s="77">
        <v>0.95</v>
      </c>
      <c r="N102" s="88">
        <v>5</v>
      </c>
      <c r="O102" s="34">
        <v>0</v>
      </c>
      <c r="P102" s="58">
        <f t="shared" si="33"/>
        <v>5</v>
      </c>
      <c r="Q102" s="65" t="str">
        <f t="shared" si="28"/>
        <v>CDC LVL</v>
      </c>
      <c r="R102" s="56">
        <f t="shared" si="29"/>
        <v>77.216447368421044</v>
      </c>
      <c r="S102" s="56">
        <f t="shared" si="30"/>
        <v>0</v>
      </c>
      <c r="T102" s="57">
        <f t="shared" si="34"/>
        <v>0</v>
      </c>
      <c r="U102" s="56">
        <f t="shared" si="35"/>
        <v>77.216447368421044</v>
      </c>
    </row>
    <row r="103" spans="1:23" x14ac:dyDescent="0.25">
      <c r="A103" s="55" t="s">
        <v>166</v>
      </c>
      <c r="B103" s="5">
        <f t="shared" si="40"/>
        <v>304</v>
      </c>
      <c r="C103" s="5">
        <f t="shared" si="41"/>
        <v>4</v>
      </c>
      <c r="D103" s="34">
        <v>1</v>
      </c>
      <c r="E103" s="34"/>
      <c r="F103" s="34">
        <v>118</v>
      </c>
      <c r="G103" s="34"/>
      <c r="H103" s="34"/>
      <c r="I103" s="35">
        <f t="shared" si="37"/>
        <v>9</v>
      </c>
      <c r="J103" s="34">
        <f t="shared" si="39"/>
        <v>1062</v>
      </c>
      <c r="K103" s="56">
        <f t="shared" si="31"/>
        <v>88.5</v>
      </c>
      <c r="L103" s="89">
        <f t="shared" si="32"/>
        <v>93.15789473684211</v>
      </c>
      <c r="M103" s="77">
        <v>0.95</v>
      </c>
      <c r="N103" s="88">
        <v>5</v>
      </c>
      <c r="O103" s="34">
        <v>0</v>
      </c>
      <c r="P103" s="58">
        <f t="shared" si="33"/>
        <v>5</v>
      </c>
      <c r="Q103" s="65" t="str">
        <f t="shared" si="28"/>
        <v>CDC LVL</v>
      </c>
      <c r="R103" s="56">
        <f t="shared" si="29"/>
        <v>48.209210526315786</v>
      </c>
      <c r="S103" s="56">
        <f t="shared" si="30"/>
        <v>0</v>
      </c>
      <c r="T103" s="57">
        <f t="shared" si="34"/>
        <v>0</v>
      </c>
      <c r="U103" s="56">
        <f t="shared" si="35"/>
        <v>48.209210526315786</v>
      </c>
    </row>
    <row r="104" spans="1:23" x14ac:dyDescent="0.25">
      <c r="A104" s="55" t="s">
        <v>166</v>
      </c>
      <c r="B104" s="5">
        <f t="shared" si="40"/>
        <v>305</v>
      </c>
      <c r="C104" s="5">
        <f t="shared" si="41"/>
        <v>4</v>
      </c>
      <c r="D104" s="34">
        <v>1</v>
      </c>
      <c r="E104" s="34"/>
      <c r="F104" s="34">
        <v>117</v>
      </c>
      <c r="G104" s="34"/>
      <c r="H104" s="34"/>
      <c r="I104" s="35">
        <f t="shared" si="37"/>
        <v>9</v>
      </c>
      <c r="J104" s="34">
        <f t="shared" si="39"/>
        <v>1053</v>
      </c>
      <c r="K104" s="56">
        <f t="shared" si="31"/>
        <v>87.75</v>
      </c>
      <c r="L104" s="89">
        <f t="shared" si="32"/>
        <v>92.368421052631589</v>
      </c>
      <c r="M104" s="77">
        <v>0.95</v>
      </c>
      <c r="N104" s="88">
        <v>5</v>
      </c>
      <c r="O104" s="34">
        <v>0</v>
      </c>
      <c r="P104" s="58">
        <f t="shared" si="33"/>
        <v>5</v>
      </c>
      <c r="Q104" s="58" t="str">
        <f t="shared" si="28"/>
        <v>CDC LVL</v>
      </c>
      <c r="R104" s="56">
        <f t="shared" si="29"/>
        <v>47.800657894736844</v>
      </c>
      <c r="S104" s="56">
        <f t="shared" si="30"/>
        <v>0</v>
      </c>
      <c r="T104" s="57">
        <f t="shared" si="34"/>
        <v>0</v>
      </c>
      <c r="U104" s="56">
        <f t="shared" si="35"/>
        <v>47.800657894736844</v>
      </c>
    </row>
    <row r="105" spans="1:23" x14ac:dyDescent="0.25">
      <c r="A105" s="55" t="s">
        <v>166</v>
      </c>
      <c r="B105" s="5">
        <f t="shared" si="40"/>
        <v>306</v>
      </c>
      <c r="C105" s="5">
        <f t="shared" si="41"/>
        <v>4</v>
      </c>
      <c r="D105" s="34">
        <v>1</v>
      </c>
      <c r="E105" s="34"/>
      <c r="F105" s="34">
        <v>113</v>
      </c>
      <c r="G105" s="34"/>
      <c r="H105" s="34"/>
      <c r="I105" s="35">
        <f t="shared" si="37"/>
        <v>9</v>
      </c>
      <c r="J105" s="34">
        <f t="shared" si="39"/>
        <v>1017</v>
      </c>
      <c r="K105" s="56">
        <f t="shared" si="31"/>
        <v>84.75</v>
      </c>
      <c r="L105" s="89">
        <f t="shared" si="32"/>
        <v>89.21052631578948</v>
      </c>
      <c r="M105" s="77">
        <v>0.95</v>
      </c>
      <c r="N105" s="88">
        <v>5</v>
      </c>
      <c r="O105" s="34">
        <v>0</v>
      </c>
      <c r="P105" s="58">
        <f t="shared" si="33"/>
        <v>5</v>
      </c>
      <c r="Q105" s="58" t="str">
        <f t="shared" si="28"/>
        <v>CDC LVL</v>
      </c>
      <c r="R105" s="56">
        <f t="shared" si="29"/>
        <v>46.166447368421053</v>
      </c>
      <c r="S105" s="56">
        <f t="shared" si="30"/>
        <v>0</v>
      </c>
      <c r="T105" s="57">
        <f t="shared" si="34"/>
        <v>0</v>
      </c>
      <c r="U105" s="56">
        <f t="shared" si="35"/>
        <v>46.166447368421053</v>
      </c>
    </row>
    <row r="106" spans="1:23" x14ac:dyDescent="0.25">
      <c r="A106" s="55" t="s">
        <v>166</v>
      </c>
      <c r="B106" s="5">
        <f>B104+1</f>
        <v>306</v>
      </c>
      <c r="C106" s="5">
        <f t="shared" si="41"/>
        <v>4</v>
      </c>
      <c r="D106" s="34">
        <v>1</v>
      </c>
      <c r="E106" s="34"/>
      <c r="F106" s="34">
        <v>120</v>
      </c>
      <c r="G106" s="34"/>
      <c r="H106" s="34"/>
      <c r="I106" s="35">
        <f t="shared" si="37"/>
        <v>9</v>
      </c>
      <c r="J106" s="34">
        <f t="shared" si="39"/>
        <v>1080</v>
      </c>
      <c r="K106" s="56">
        <f t="shared" si="31"/>
        <v>90</v>
      </c>
      <c r="L106" s="89">
        <f t="shared" si="32"/>
        <v>94.736842105263165</v>
      </c>
      <c r="M106" s="77">
        <v>0.95</v>
      </c>
      <c r="N106" s="88">
        <v>5</v>
      </c>
      <c r="O106" s="34">
        <v>0</v>
      </c>
      <c r="P106" s="58">
        <f t="shared" si="33"/>
        <v>5</v>
      </c>
      <c r="Q106" s="58" t="str">
        <f t="shared" si="28"/>
        <v>CDC LVL</v>
      </c>
      <c r="R106" s="56">
        <f t="shared" si="29"/>
        <v>49.026315789473685</v>
      </c>
      <c r="S106" s="56">
        <f t="shared" si="30"/>
        <v>0</v>
      </c>
      <c r="T106" s="57">
        <f t="shared" si="34"/>
        <v>0</v>
      </c>
      <c r="U106" s="56">
        <f t="shared" si="35"/>
        <v>49.026315789473685</v>
      </c>
    </row>
    <row r="107" spans="1:23" x14ac:dyDescent="0.25">
      <c r="A107" s="55" t="s">
        <v>182</v>
      </c>
      <c r="B107" s="5">
        <f>B103+1</f>
        <v>305</v>
      </c>
      <c r="C107" s="5">
        <f t="shared" si="41"/>
        <v>4</v>
      </c>
      <c r="D107" s="34">
        <v>1</v>
      </c>
      <c r="E107" s="34"/>
      <c r="F107" s="34">
        <v>290</v>
      </c>
      <c r="G107" s="34"/>
      <c r="H107" s="34"/>
      <c r="I107" s="35">
        <f t="shared" si="37"/>
        <v>9</v>
      </c>
      <c r="J107" s="34">
        <f t="shared" si="39"/>
        <v>2610</v>
      </c>
      <c r="K107" s="56">
        <f t="shared" si="31"/>
        <v>217.5</v>
      </c>
      <c r="L107" s="89">
        <f t="shared" si="32"/>
        <v>228.94736842105263</v>
      </c>
      <c r="M107" s="77">
        <v>0.95</v>
      </c>
      <c r="N107" s="88">
        <v>5</v>
      </c>
      <c r="O107" s="34">
        <v>0</v>
      </c>
      <c r="P107" s="58">
        <f t="shared" si="33"/>
        <v>5</v>
      </c>
      <c r="Q107" s="58" t="str">
        <f t="shared" si="28"/>
        <v>CDC LVL</v>
      </c>
      <c r="R107" s="56">
        <f t="shared" si="29"/>
        <v>118.48026315789473</v>
      </c>
      <c r="S107" s="56">
        <f t="shared" si="30"/>
        <v>0</v>
      </c>
      <c r="T107" s="57">
        <f t="shared" si="34"/>
        <v>0</v>
      </c>
      <c r="U107" s="56">
        <f t="shared" si="35"/>
        <v>118.48026315789473</v>
      </c>
    </row>
    <row r="108" spans="1:23" x14ac:dyDescent="0.25">
      <c r="A108" s="55" t="s">
        <v>183</v>
      </c>
      <c r="B108" s="5">
        <f>B103+1</f>
        <v>305</v>
      </c>
      <c r="C108" s="5">
        <f t="shared" si="41"/>
        <v>4</v>
      </c>
      <c r="D108" s="34">
        <v>1</v>
      </c>
      <c r="E108" s="34"/>
      <c r="F108" s="34">
        <v>280</v>
      </c>
      <c r="G108" s="34"/>
      <c r="H108" s="34"/>
      <c r="I108" s="35">
        <f t="shared" si="37"/>
        <v>9</v>
      </c>
      <c r="J108" s="34">
        <f t="shared" si="39"/>
        <v>2520</v>
      </c>
      <c r="K108" s="56">
        <f t="shared" si="31"/>
        <v>210</v>
      </c>
      <c r="L108" s="89">
        <f t="shared" si="32"/>
        <v>221.05263157894737</v>
      </c>
      <c r="M108" s="77">
        <v>0.95</v>
      </c>
      <c r="N108" s="88">
        <v>5</v>
      </c>
      <c r="O108" s="34">
        <v>0</v>
      </c>
      <c r="P108" s="58">
        <f t="shared" si="33"/>
        <v>5</v>
      </c>
      <c r="Q108" s="58" t="str">
        <f t="shared" si="28"/>
        <v>CDC LVL</v>
      </c>
      <c r="R108" s="56">
        <f t="shared" si="29"/>
        <v>114.39473684210526</v>
      </c>
      <c r="S108" s="56">
        <f t="shared" si="30"/>
        <v>0</v>
      </c>
      <c r="T108" s="57">
        <f t="shared" si="34"/>
        <v>0</v>
      </c>
      <c r="U108" s="56">
        <f t="shared" si="35"/>
        <v>114.39473684210526</v>
      </c>
    </row>
    <row r="109" spans="1:23" x14ac:dyDescent="0.25">
      <c r="A109" s="55" t="s">
        <v>174</v>
      </c>
      <c r="B109" s="5">
        <f>B104+1</f>
        <v>306</v>
      </c>
      <c r="C109" s="5">
        <f t="shared" si="41"/>
        <v>4</v>
      </c>
      <c r="D109" s="34">
        <v>1</v>
      </c>
      <c r="E109" s="34"/>
      <c r="F109" s="34">
        <v>280</v>
      </c>
      <c r="G109" s="34"/>
      <c r="H109" s="34"/>
      <c r="I109" s="35">
        <f t="shared" si="37"/>
        <v>9</v>
      </c>
      <c r="J109" s="34">
        <f t="shared" si="39"/>
        <v>2520</v>
      </c>
      <c r="K109" s="56">
        <f t="shared" si="31"/>
        <v>210</v>
      </c>
      <c r="L109" s="89">
        <f t="shared" si="32"/>
        <v>221.05263157894737</v>
      </c>
      <c r="M109" s="77">
        <v>0.95</v>
      </c>
      <c r="N109" s="88">
        <v>5</v>
      </c>
      <c r="O109" s="34">
        <v>0</v>
      </c>
      <c r="P109" s="58">
        <f t="shared" si="33"/>
        <v>5</v>
      </c>
      <c r="Q109" s="58" t="str">
        <f t="shared" si="28"/>
        <v>CDC LVL</v>
      </c>
      <c r="R109" s="56">
        <f t="shared" si="29"/>
        <v>114.39473684210526</v>
      </c>
      <c r="S109" s="56">
        <f t="shared" si="30"/>
        <v>0</v>
      </c>
      <c r="T109" s="57">
        <f t="shared" si="34"/>
        <v>0</v>
      </c>
      <c r="U109" s="56">
        <f t="shared" si="35"/>
        <v>114.39473684210526</v>
      </c>
    </row>
    <row r="110" spans="1:23" x14ac:dyDescent="0.25">
      <c r="A110" s="55" t="s">
        <v>168</v>
      </c>
      <c r="B110" s="5">
        <f>B109+1</f>
        <v>307</v>
      </c>
      <c r="C110" s="5">
        <f t="shared" si="41"/>
        <v>4</v>
      </c>
      <c r="D110" s="34">
        <v>1</v>
      </c>
      <c r="E110" s="34"/>
      <c r="F110" s="34">
        <v>82</v>
      </c>
      <c r="G110" s="34"/>
      <c r="H110" s="34"/>
      <c r="I110" s="35">
        <f t="shared" si="37"/>
        <v>9</v>
      </c>
      <c r="J110" s="34">
        <f t="shared" si="39"/>
        <v>738</v>
      </c>
      <c r="K110" s="56">
        <f t="shared" si="31"/>
        <v>61.5</v>
      </c>
      <c r="L110" s="89">
        <f t="shared" si="32"/>
        <v>64.736842105263165</v>
      </c>
      <c r="M110" s="77">
        <v>0.95</v>
      </c>
      <c r="N110" s="88">
        <v>5</v>
      </c>
      <c r="O110" s="34">
        <v>0</v>
      </c>
      <c r="P110" s="58">
        <f t="shared" si="33"/>
        <v>5</v>
      </c>
      <c r="Q110" s="58" t="str">
        <f t="shared" si="28"/>
        <v>CDC LVL</v>
      </c>
      <c r="R110" s="56">
        <f t="shared" si="29"/>
        <v>33.501315789473686</v>
      </c>
      <c r="S110" s="56">
        <f t="shared" si="30"/>
        <v>0</v>
      </c>
      <c r="T110" s="57">
        <f t="shared" si="34"/>
        <v>0</v>
      </c>
      <c r="U110" s="56">
        <f t="shared" si="35"/>
        <v>33.501315789473686</v>
      </c>
    </row>
    <row r="111" spans="1:23" x14ac:dyDescent="0.25">
      <c r="A111" s="55" t="s">
        <v>169</v>
      </c>
      <c r="B111" s="5">
        <f>B109+1</f>
        <v>307</v>
      </c>
      <c r="C111" s="5">
        <f t="shared" si="41"/>
        <v>4</v>
      </c>
      <c r="D111" s="34">
        <v>1</v>
      </c>
      <c r="E111" s="34"/>
      <c r="F111" s="34">
        <v>72</v>
      </c>
      <c r="G111" s="34"/>
      <c r="H111" s="34"/>
      <c r="I111" s="35">
        <f t="shared" si="37"/>
        <v>9</v>
      </c>
      <c r="J111" s="34">
        <f t="shared" si="39"/>
        <v>648</v>
      </c>
      <c r="K111" s="56">
        <f t="shared" si="31"/>
        <v>54</v>
      </c>
      <c r="L111" s="89">
        <f t="shared" si="32"/>
        <v>56.842105263157897</v>
      </c>
      <c r="M111" s="77">
        <v>0.95</v>
      </c>
      <c r="N111" s="88">
        <v>5</v>
      </c>
      <c r="O111" s="34">
        <v>0</v>
      </c>
      <c r="P111" s="58">
        <f t="shared" si="33"/>
        <v>5</v>
      </c>
      <c r="Q111" s="58" t="str">
        <f t="shared" si="28"/>
        <v>CDC LVL</v>
      </c>
      <c r="R111" s="56">
        <f t="shared" si="29"/>
        <v>29.41578947368421</v>
      </c>
      <c r="S111" s="56">
        <f t="shared" si="30"/>
        <v>0</v>
      </c>
      <c r="T111" s="57">
        <f t="shared" si="34"/>
        <v>0</v>
      </c>
      <c r="U111" s="56">
        <f t="shared" si="35"/>
        <v>29.41578947368421</v>
      </c>
    </row>
    <row r="112" spans="1:23" x14ac:dyDescent="0.25">
      <c r="A112" s="55" t="s">
        <v>185</v>
      </c>
      <c r="B112" s="5">
        <f>B110+1</f>
        <v>308</v>
      </c>
      <c r="C112" s="5">
        <f t="shared" si="41"/>
        <v>4</v>
      </c>
      <c r="D112" s="34">
        <v>1</v>
      </c>
      <c r="E112" s="34"/>
      <c r="F112" s="34">
        <v>73</v>
      </c>
      <c r="G112" s="34">
        <f>SUM(F99:F112)</f>
        <v>2093</v>
      </c>
      <c r="H112" s="34"/>
      <c r="I112" s="35">
        <f t="shared" si="37"/>
        <v>9</v>
      </c>
      <c r="J112" s="34">
        <f t="shared" si="39"/>
        <v>657</v>
      </c>
      <c r="K112" s="56">
        <f t="shared" si="31"/>
        <v>54.75</v>
      </c>
      <c r="L112" s="89">
        <f t="shared" si="32"/>
        <v>57.631578947368425</v>
      </c>
      <c r="M112" s="77">
        <v>0.95</v>
      </c>
      <c r="N112" s="88">
        <v>5</v>
      </c>
      <c r="O112" s="34">
        <v>0</v>
      </c>
      <c r="P112" s="58">
        <f t="shared" si="33"/>
        <v>5</v>
      </c>
      <c r="Q112" s="58" t="str">
        <f t="shared" si="28"/>
        <v>CDC LVL</v>
      </c>
      <c r="R112" s="56">
        <f t="shared" si="29"/>
        <v>29.824342105263156</v>
      </c>
      <c r="S112" s="56">
        <f t="shared" si="30"/>
        <v>0</v>
      </c>
      <c r="T112" s="57">
        <f t="shared" si="34"/>
        <v>0</v>
      </c>
      <c r="U112" s="56">
        <f t="shared" si="35"/>
        <v>29.824342105263156</v>
      </c>
    </row>
    <row r="113" spans="1:23" s="42" customFormat="1" x14ac:dyDescent="0.25">
      <c r="A113" s="66" t="s">
        <v>170</v>
      </c>
      <c r="B113" s="67">
        <f t="shared" si="40"/>
        <v>309</v>
      </c>
      <c r="C113" s="67">
        <f t="shared" si="41"/>
        <v>4</v>
      </c>
      <c r="D113" s="68">
        <v>2</v>
      </c>
      <c r="E113" s="68"/>
      <c r="F113" s="68">
        <v>900</v>
      </c>
      <c r="G113" s="68"/>
      <c r="H113" s="68"/>
      <c r="I113" s="86">
        <f>I$15</f>
        <v>9</v>
      </c>
      <c r="J113" s="68">
        <f t="shared" si="39"/>
        <v>8100</v>
      </c>
      <c r="K113" s="56">
        <f t="shared" si="31"/>
        <v>675</v>
      </c>
      <c r="L113" s="89">
        <f t="shared" si="32"/>
        <v>710.52631578947376</v>
      </c>
      <c r="M113" s="77">
        <v>0.95</v>
      </c>
      <c r="N113" s="88">
        <v>5</v>
      </c>
      <c r="O113" s="68">
        <v>0</v>
      </c>
      <c r="P113" s="71">
        <f t="shared" si="33"/>
        <v>5</v>
      </c>
      <c r="Q113" s="71" t="str">
        <f t="shared" si="28"/>
        <v>CDC LVL</v>
      </c>
      <c r="R113" s="69">
        <f t="shared" si="29"/>
        <v>367.69736842105266</v>
      </c>
      <c r="S113" s="69">
        <f t="shared" si="30"/>
        <v>0</v>
      </c>
      <c r="T113" s="70">
        <f t="shared" si="34"/>
        <v>0</v>
      </c>
      <c r="U113" s="69">
        <f t="shared" si="35"/>
        <v>367.69736842105266</v>
      </c>
      <c r="V113" s="47"/>
      <c r="W113" s="47"/>
    </row>
    <row r="114" spans="1:23" x14ac:dyDescent="0.25">
      <c r="A114" s="55" t="s">
        <v>166</v>
      </c>
      <c r="B114" s="5">
        <f t="shared" si="40"/>
        <v>310</v>
      </c>
      <c r="C114" s="5">
        <f t="shared" si="41"/>
        <v>4</v>
      </c>
      <c r="D114" s="34">
        <v>2</v>
      </c>
      <c r="E114" s="34"/>
      <c r="F114" s="34">
        <v>131</v>
      </c>
      <c r="G114" s="34"/>
      <c r="H114" s="34"/>
      <c r="I114" s="35">
        <f t="shared" si="37"/>
        <v>9</v>
      </c>
      <c r="J114" s="34">
        <f t="shared" si="39"/>
        <v>1179</v>
      </c>
      <c r="K114" s="56">
        <f t="shared" si="31"/>
        <v>98.25</v>
      </c>
      <c r="L114" s="89">
        <f t="shared" si="32"/>
        <v>103.42105263157895</v>
      </c>
      <c r="M114" s="77">
        <v>0.95</v>
      </c>
      <c r="N114" s="88">
        <v>5</v>
      </c>
      <c r="O114" s="34">
        <v>0</v>
      </c>
      <c r="P114" s="58">
        <f t="shared" si="33"/>
        <v>5</v>
      </c>
      <c r="Q114" s="58" t="str">
        <f t="shared" si="28"/>
        <v>CDC LVL</v>
      </c>
      <c r="R114" s="56">
        <f t="shared" si="29"/>
        <v>53.5203947368421</v>
      </c>
      <c r="S114" s="56">
        <f t="shared" si="30"/>
        <v>0</v>
      </c>
      <c r="T114" s="57">
        <f t="shared" si="34"/>
        <v>0</v>
      </c>
      <c r="U114" s="56">
        <f t="shared" si="35"/>
        <v>53.5203947368421</v>
      </c>
    </row>
    <row r="115" spans="1:23" x14ac:dyDescent="0.25">
      <c r="A115" s="55" t="s">
        <v>166</v>
      </c>
      <c r="B115" s="5">
        <f t="shared" si="40"/>
        <v>311</v>
      </c>
      <c r="C115" s="5">
        <f t="shared" si="41"/>
        <v>4</v>
      </c>
      <c r="D115" s="34">
        <v>2</v>
      </c>
      <c r="E115" s="34"/>
      <c r="F115" s="34">
        <v>165</v>
      </c>
      <c r="G115" s="34"/>
      <c r="H115" s="34"/>
      <c r="I115" s="35">
        <f t="shared" si="37"/>
        <v>9</v>
      </c>
      <c r="J115" s="34">
        <f t="shared" si="39"/>
        <v>1485</v>
      </c>
      <c r="K115" s="56">
        <f t="shared" si="31"/>
        <v>123.75</v>
      </c>
      <c r="L115" s="89">
        <f t="shared" si="32"/>
        <v>130.26315789473685</v>
      </c>
      <c r="M115" s="77">
        <v>0.95</v>
      </c>
      <c r="N115" s="88">
        <v>5</v>
      </c>
      <c r="O115" s="34">
        <v>0</v>
      </c>
      <c r="P115" s="58">
        <f t="shared" si="33"/>
        <v>5</v>
      </c>
      <c r="Q115" s="58" t="str">
        <f t="shared" si="28"/>
        <v>CDC LVL</v>
      </c>
      <c r="R115" s="56">
        <f t="shared" si="29"/>
        <v>67.411184210526315</v>
      </c>
      <c r="S115" s="56">
        <f t="shared" si="30"/>
        <v>0</v>
      </c>
      <c r="T115" s="57">
        <f t="shared" si="34"/>
        <v>0</v>
      </c>
      <c r="U115" s="56">
        <f t="shared" si="35"/>
        <v>67.411184210526315</v>
      </c>
    </row>
    <row r="116" spans="1:23" x14ac:dyDescent="0.25">
      <c r="A116" s="55" t="s">
        <v>166</v>
      </c>
      <c r="B116" s="5">
        <f t="shared" si="40"/>
        <v>312</v>
      </c>
      <c r="C116" s="5">
        <f t="shared" si="41"/>
        <v>4</v>
      </c>
      <c r="D116" s="34">
        <v>2</v>
      </c>
      <c r="E116" s="34"/>
      <c r="F116" s="34">
        <v>120</v>
      </c>
      <c r="G116" s="34"/>
      <c r="H116" s="34"/>
      <c r="I116" s="35">
        <f t="shared" si="37"/>
        <v>9</v>
      </c>
      <c r="J116" s="34">
        <f t="shared" si="39"/>
        <v>1080</v>
      </c>
      <c r="K116" s="56">
        <f t="shared" si="31"/>
        <v>90</v>
      </c>
      <c r="L116" s="89">
        <f t="shared" si="32"/>
        <v>94.736842105263165</v>
      </c>
      <c r="M116" s="77">
        <v>0.95</v>
      </c>
      <c r="N116" s="88">
        <v>5</v>
      </c>
      <c r="O116" s="34">
        <v>0</v>
      </c>
      <c r="P116" s="58">
        <f t="shared" si="33"/>
        <v>5</v>
      </c>
      <c r="Q116" s="58" t="str">
        <f t="shared" si="28"/>
        <v>CDC LVL</v>
      </c>
      <c r="R116" s="56">
        <f t="shared" si="29"/>
        <v>49.026315789473685</v>
      </c>
      <c r="S116" s="56">
        <f t="shared" si="30"/>
        <v>0</v>
      </c>
      <c r="T116" s="57">
        <f t="shared" si="34"/>
        <v>0</v>
      </c>
      <c r="U116" s="56">
        <f t="shared" si="35"/>
        <v>49.026315789473685</v>
      </c>
    </row>
    <row r="117" spans="1:23" x14ac:dyDescent="0.25">
      <c r="A117" s="55" t="s">
        <v>166</v>
      </c>
      <c r="B117" s="5">
        <f t="shared" si="40"/>
        <v>313</v>
      </c>
      <c r="C117" s="5">
        <f t="shared" si="41"/>
        <v>4</v>
      </c>
      <c r="D117" s="34">
        <v>2</v>
      </c>
      <c r="E117" s="34"/>
      <c r="F117" s="34">
        <v>120</v>
      </c>
      <c r="G117" s="34"/>
      <c r="H117" s="34"/>
      <c r="I117" s="35">
        <f t="shared" si="37"/>
        <v>9</v>
      </c>
      <c r="J117" s="34">
        <f t="shared" si="39"/>
        <v>1080</v>
      </c>
      <c r="K117" s="56">
        <f t="shared" si="31"/>
        <v>90</v>
      </c>
      <c r="L117" s="89">
        <f t="shared" si="32"/>
        <v>94.736842105263165</v>
      </c>
      <c r="M117" s="77">
        <v>0.95</v>
      </c>
      <c r="N117" s="88">
        <v>5</v>
      </c>
      <c r="O117" s="34">
        <v>0</v>
      </c>
      <c r="P117" s="58">
        <f t="shared" si="33"/>
        <v>5</v>
      </c>
      <c r="Q117" s="58" t="str">
        <f t="shared" si="28"/>
        <v>CDC LVL</v>
      </c>
      <c r="R117" s="56">
        <f t="shared" si="29"/>
        <v>49.026315789473685</v>
      </c>
      <c r="S117" s="56">
        <f t="shared" si="30"/>
        <v>0</v>
      </c>
      <c r="T117" s="57">
        <f t="shared" si="34"/>
        <v>0</v>
      </c>
      <c r="U117" s="56">
        <f t="shared" si="35"/>
        <v>49.026315789473685</v>
      </c>
    </row>
    <row r="118" spans="1:23" x14ac:dyDescent="0.25">
      <c r="A118" s="55" t="s">
        <v>166</v>
      </c>
      <c r="B118" s="5">
        <f>B116+1</f>
        <v>313</v>
      </c>
      <c r="C118" s="5">
        <f t="shared" si="41"/>
        <v>4</v>
      </c>
      <c r="D118" s="34">
        <v>2</v>
      </c>
      <c r="E118" s="34"/>
      <c r="F118" s="34">
        <v>165</v>
      </c>
      <c r="G118" s="34"/>
      <c r="H118" s="34"/>
      <c r="I118" s="35">
        <f t="shared" si="37"/>
        <v>9</v>
      </c>
      <c r="J118" s="34">
        <f t="shared" si="39"/>
        <v>1485</v>
      </c>
      <c r="K118" s="56">
        <f t="shared" si="31"/>
        <v>123.75</v>
      </c>
      <c r="L118" s="89">
        <f t="shared" si="32"/>
        <v>130.26315789473685</v>
      </c>
      <c r="M118" s="77">
        <v>0.95</v>
      </c>
      <c r="N118" s="88">
        <v>5</v>
      </c>
      <c r="O118" s="34">
        <v>0</v>
      </c>
      <c r="P118" s="58">
        <f t="shared" si="33"/>
        <v>5</v>
      </c>
      <c r="Q118" s="58" t="str">
        <f t="shared" si="28"/>
        <v>CDC LVL</v>
      </c>
      <c r="R118" s="56">
        <f t="shared" si="29"/>
        <v>67.411184210526315</v>
      </c>
      <c r="S118" s="56">
        <f t="shared" si="30"/>
        <v>0</v>
      </c>
      <c r="T118" s="57">
        <f t="shared" si="34"/>
        <v>0</v>
      </c>
      <c r="U118" s="56">
        <f t="shared" si="35"/>
        <v>67.411184210526315</v>
      </c>
    </row>
    <row r="119" spans="1:23" x14ac:dyDescent="0.25">
      <c r="A119" s="55" t="s">
        <v>166</v>
      </c>
      <c r="B119" s="5">
        <f>B117+1</f>
        <v>314</v>
      </c>
      <c r="C119" s="5">
        <f>C118</f>
        <v>4</v>
      </c>
      <c r="D119" s="34">
        <v>2</v>
      </c>
      <c r="E119" s="34"/>
      <c r="F119" s="34">
        <v>131</v>
      </c>
      <c r="G119" s="34"/>
      <c r="H119" s="34"/>
      <c r="I119" s="35">
        <f t="shared" si="37"/>
        <v>9</v>
      </c>
      <c r="J119" s="34">
        <f t="shared" si="39"/>
        <v>1179</v>
      </c>
      <c r="K119" s="56">
        <f t="shared" si="31"/>
        <v>98.25</v>
      </c>
      <c r="L119" s="89">
        <f t="shared" si="32"/>
        <v>103.42105263157895</v>
      </c>
      <c r="M119" s="77">
        <v>0.95</v>
      </c>
      <c r="N119" s="88">
        <v>5</v>
      </c>
      <c r="O119" s="34">
        <v>0</v>
      </c>
      <c r="P119" s="58">
        <f t="shared" si="33"/>
        <v>5</v>
      </c>
      <c r="Q119" s="58" t="str">
        <f t="shared" si="28"/>
        <v>CDC LVL</v>
      </c>
      <c r="R119" s="56">
        <f t="shared" si="29"/>
        <v>53.5203947368421</v>
      </c>
      <c r="S119" s="56">
        <f t="shared" si="30"/>
        <v>0</v>
      </c>
      <c r="T119" s="57">
        <f t="shared" si="34"/>
        <v>0</v>
      </c>
      <c r="U119" s="56">
        <f t="shared" si="35"/>
        <v>53.5203947368421</v>
      </c>
    </row>
    <row r="120" spans="1:23" x14ac:dyDescent="0.25">
      <c r="A120" s="55" t="s">
        <v>167</v>
      </c>
      <c r="B120" s="5">
        <f t="shared" si="40"/>
        <v>315</v>
      </c>
      <c r="C120" s="5">
        <f t="shared" si="41"/>
        <v>4</v>
      </c>
      <c r="D120" s="34">
        <v>2</v>
      </c>
      <c r="E120" s="34"/>
      <c r="F120" s="34">
        <v>900</v>
      </c>
      <c r="G120" s="34">
        <f>SUM(F113:F120)</f>
        <v>2632</v>
      </c>
      <c r="H120" s="34"/>
      <c r="I120" s="35">
        <f t="shared" si="37"/>
        <v>9</v>
      </c>
      <c r="J120" s="34">
        <f t="shared" si="39"/>
        <v>8100</v>
      </c>
      <c r="K120" s="56">
        <f t="shared" si="31"/>
        <v>675</v>
      </c>
      <c r="L120" s="89">
        <f t="shared" si="32"/>
        <v>710.52631578947376</v>
      </c>
      <c r="M120" s="77">
        <v>0.95</v>
      </c>
      <c r="N120" s="88">
        <v>5</v>
      </c>
      <c r="O120" s="34">
        <v>0</v>
      </c>
      <c r="P120" s="58">
        <f t="shared" si="33"/>
        <v>5</v>
      </c>
      <c r="Q120" s="65" t="str">
        <f t="shared" si="28"/>
        <v>CDC LVL</v>
      </c>
      <c r="R120" s="56">
        <f t="shared" si="29"/>
        <v>367.69736842105266</v>
      </c>
      <c r="S120" s="56">
        <f t="shared" si="30"/>
        <v>0</v>
      </c>
      <c r="T120" s="57">
        <f t="shared" si="34"/>
        <v>0</v>
      </c>
      <c r="U120" s="56">
        <f t="shared" si="35"/>
        <v>367.69736842105266</v>
      </c>
    </row>
    <row r="121" spans="1:23" s="42" customFormat="1" x14ac:dyDescent="0.25">
      <c r="A121" s="66" t="s">
        <v>180</v>
      </c>
      <c r="B121" s="67">
        <f t="shared" si="40"/>
        <v>316</v>
      </c>
      <c r="C121" s="67">
        <f t="shared" si="41"/>
        <v>4</v>
      </c>
      <c r="D121" s="68">
        <v>3</v>
      </c>
      <c r="E121" s="68"/>
      <c r="F121" s="68">
        <v>265</v>
      </c>
      <c r="G121" s="68"/>
      <c r="H121" s="68"/>
      <c r="I121" s="85">
        <f t="shared" si="37"/>
        <v>9</v>
      </c>
      <c r="J121" s="68">
        <f t="shared" si="39"/>
        <v>2385</v>
      </c>
      <c r="K121" s="56">
        <f t="shared" si="31"/>
        <v>198.75</v>
      </c>
      <c r="L121" s="89">
        <f t="shared" si="32"/>
        <v>209.21052631578948</v>
      </c>
      <c r="M121" s="77">
        <v>0.95</v>
      </c>
      <c r="N121" s="88">
        <v>5</v>
      </c>
      <c r="O121" s="68">
        <v>0</v>
      </c>
      <c r="P121" s="71">
        <f t="shared" si="33"/>
        <v>5</v>
      </c>
      <c r="Q121" s="71" t="str">
        <f t="shared" si="28"/>
        <v>CDC LVL</v>
      </c>
      <c r="R121" s="69">
        <f t="shared" si="29"/>
        <v>108.26644736842104</v>
      </c>
      <c r="S121" s="69">
        <f t="shared" si="30"/>
        <v>0</v>
      </c>
      <c r="T121" s="70">
        <f t="shared" si="34"/>
        <v>0</v>
      </c>
      <c r="U121" s="69">
        <f t="shared" si="35"/>
        <v>108.26644736842104</v>
      </c>
      <c r="V121" s="47"/>
      <c r="W121" s="47"/>
    </row>
    <row r="122" spans="1:23" s="21" customFormat="1" x14ac:dyDescent="0.25">
      <c r="A122" s="72" t="s">
        <v>184</v>
      </c>
      <c r="B122" s="73">
        <f>B121+1</f>
        <v>317</v>
      </c>
      <c r="C122" s="5">
        <f t="shared" si="41"/>
        <v>4</v>
      </c>
      <c r="D122" s="59">
        <v>3</v>
      </c>
      <c r="E122" s="59"/>
      <c r="F122" s="59">
        <v>128</v>
      </c>
      <c r="G122" s="59"/>
      <c r="H122" s="59"/>
      <c r="I122" s="87">
        <f t="shared" si="37"/>
        <v>9</v>
      </c>
      <c r="J122" s="59">
        <f t="shared" si="39"/>
        <v>1152</v>
      </c>
      <c r="K122" s="56">
        <f t="shared" si="31"/>
        <v>96</v>
      </c>
      <c r="L122" s="89">
        <f t="shared" si="32"/>
        <v>101.05263157894737</v>
      </c>
      <c r="M122" s="77">
        <v>0.95</v>
      </c>
      <c r="N122" s="88">
        <v>5</v>
      </c>
      <c r="O122" s="59">
        <v>0</v>
      </c>
      <c r="P122" s="65">
        <f t="shared" si="33"/>
        <v>5</v>
      </c>
      <c r="Q122" s="65" t="str">
        <f t="shared" si="28"/>
        <v>CDC LVL</v>
      </c>
      <c r="R122" s="74">
        <f t="shared" si="29"/>
        <v>52.294736842105259</v>
      </c>
      <c r="S122" s="74">
        <f t="shared" si="30"/>
        <v>0</v>
      </c>
      <c r="T122" s="75">
        <f t="shared" si="34"/>
        <v>0</v>
      </c>
      <c r="U122" s="74">
        <f t="shared" si="35"/>
        <v>52.294736842105259</v>
      </c>
      <c r="V122" s="46"/>
      <c r="W122" s="46"/>
    </row>
    <row r="123" spans="1:23" x14ac:dyDescent="0.25">
      <c r="A123" s="55" t="s">
        <v>166</v>
      </c>
      <c r="B123" s="73">
        <f>B122+1</f>
        <v>318</v>
      </c>
      <c r="C123" s="5">
        <f t="shared" si="41"/>
        <v>4</v>
      </c>
      <c r="D123" s="34">
        <v>3</v>
      </c>
      <c r="E123" s="34"/>
      <c r="F123" s="34">
        <v>92</v>
      </c>
      <c r="G123" s="34"/>
      <c r="H123" s="34"/>
      <c r="I123" s="35">
        <f t="shared" si="37"/>
        <v>9</v>
      </c>
      <c r="J123" s="34">
        <f t="shared" si="39"/>
        <v>828</v>
      </c>
      <c r="K123" s="56">
        <f t="shared" si="31"/>
        <v>69</v>
      </c>
      <c r="L123" s="89">
        <f t="shared" si="32"/>
        <v>72.631578947368425</v>
      </c>
      <c r="M123" s="77">
        <v>0.95</v>
      </c>
      <c r="N123" s="88">
        <v>5</v>
      </c>
      <c r="O123" s="34">
        <v>0</v>
      </c>
      <c r="P123" s="58">
        <f t="shared" si="33"/>
        <v>5</v>
      </c>
      <c r="Q123" s="58" t="str">
        <f t="shared" si="28"/>
        <v>CDC LVL</v>
      </c>
      <c r="R123" s="56">
        <f t="shared" si="29"/>
        <v>37.586842105263159</v>
      </c>
      <c r="S123" s="56">
        <f t="shared" si="30"/>
        <v>0</v>
      </c>
      <c r="T123" s="57">
        <f t="shared" si="34"/>
        <v>0</v>
      </c>
      <c r="U123" s="56">
        <f t="shared" si="35"/>
        <v>37.586842105263159</v>
      </c>
    </row>
    <row r="124" spans="1:23" x14ac:dyDescent="0.25">
      <c r="A124" s="55" t="s">
        <v>166</v>
      </c>
      <c r="B124" s="5">
        <f t="shared" si="40"/>
        <v>319</v>
      </c>
      <c r="C124" s="5">
        <f t="shared" si="41"/>
        <v>4</v>
      </c>
      <c r="D124" s="34">
        <v>3</v>
      </c>
      <c r="E124" s="34"/>
      <c r="F124" s="34">
        <v>105</v>
      </c>
      <c r="G124" s="34"/>
      <c r="H124" s="34"/>
      <c r="I124" s="35">
        <f t="shared" si="37"/>
        <v>9</v>
      </c>
      <c r="J124" s="34">
        <f t="shared" si="39"/>
        <v>945</v>
      </c>
      <c r="K124" s="56">
        <f t="shared" si="31"/>
        <v>78.75</v>
      </c>
      <c r="L124" s="89">
        <f t="shared" si="32"/>
        <v>82.89473684210526</v>
      </c>
      <c r="M124" s="77">
        <v>0.95</v>
      </c>
      <c r="N124" s="88">
        <v>5</v>
      </c>
      <c r="O124" s="34">
        <v>0</v>
      </c>
      <c r="P124" s="58">
        <f t="shared" si="33"/>
        <v>5</v>
      </c>
      <c r="Q124" s="58" t="str">
        <f t="shared" si="28"/>
        <v>CDC LVL</v>
      </c>
      <c r="R124" s="56">
        <f t="shared" si="29"/>
        <v>42.898026315789465</v>
      </c>
      <c r="S124" s="56">
        <f t="shared" si="30"/>
        <v>0</v>
      </c>
      <c r="T124" s="57">
        <f t="shared" si="34"/>
        <v>0</v>
      </c>
      <c r="U124" s="56">
        <f t="shared" si="35"/>
        <v>42.898026315789465</v>
      </c>
    </row>
    <row r="125" spans="1:23" x14ac:dyDescent="0.25">
      <c r="A125" s="55" t="s">
        <v>166</v>
      </c>
      <c r="B125" s="5">
        <f t="shared" si="40"/>
        <v>320</v>
      </c>
      <c r="C125" s="5">
        <f t="shared" si="41"/>
        <v>4</v>
      </c>
      <c r="D125" s="34">
        <v>3</v>
      </c>
      <c r="E125" s="34"/>
      <c r="F125" s="34">
        <v>118</v>
      </c>
      <c r="G125" s="34"/>
      <c r="H125" s="34"/>
      <c r="I125" s="35">
        <f t="shared" si="37"/>
        <v>9</v>
      </c>
      <c r="J125" s="34">
        <f t="shared" ref="J125:J156" si="42">F125*I125</f>
        <v>1062</v>
      </c>
      <c r="K125" s="56">
        <f t="shared" si="31"/>
        <v>88.5</v>
      </c>
      <c r="L125" s="89">
        <f t="shared" si="32"/>
        <v>93.15789473684211</v>
      </c>
      <c r="M125" s="77">
        <v>0.95</v>
      </c>
      <c r="N125" s="88">
        <v>5</v>
      </c>
      <c r="O125" s="34">
        <v>0</v>
      </c>
      <c r="P125" s="58">
        <f t="shared" si="33"/>
        <v>5</v>
      </c>
      <c r="Q125" s="58" t="str">
        <f t="shared" si="28"/>
        <v>CDC LVL</v>
      </c>
      <c r="R125" s="56">
        <f t="shared" si="29"/>
        <v>48.209210526315786</v>
      </c>
      <c r="S125" s="56">
        <f t="shared" si="30"/>
        <v>0</v>
      </c>
      <c r="T125" s="57">
        <f t="shared" si="34"/>
        <v>0</v>
      </c>
      <c r="U125" s="56">
        <f t="shared" si="35"/>
        <v>48.209210526315786</v>
      </c>
    </row>
    <row r="126" spans="1:23" x14ac:dyDescent="0.25">
      <c r="A126" s="55" t="s">
        <v>166</v>
      </c>
      <c r="B126" s="5">
        <f t="shared" si="40"/>
        <v>321</v>
      </c>
      <c r="C126" s="5">
        <f t="shared" si="41"/>
        <v>4</v>
      </c>
      <c r="D126" s="34">
        <v>3</v>
      </c>
      <c r="E126" s="34"/>
      <c r="F126" s="34">
        <v>116</v>
      </c>
      <c r="G126" s="34"/>
      <c r="H126" s="34"/>
      <c r="I126" s="35">
        <f t="shared" si="37"/>
        <v>9</v>
      </c>
      <c r="J126" s="34">
        <f t="shared" si="42"/>
        <v>1044</v>
      </c>
      <c r="K126" s="56">
        <f t="shared" si="31"/>
        <v>87</v>
      </c>
      <c r="L126" s="89">
        <f t="shared" si="32"/>
        <v>91.578947368421055</v>
      </c>
      <c r="M126" s="77">
        <v>0.95</v>
      </c>
      <c r="N126" s="88">
        <v>5</v>
      </c>
      <c r="O126" s="34">
        <v>0</v>
      </c>
      <c r="P126" s="58">
        <f t="shared" si="33"/>
        <v>5</v>
      </c>
      <c r="Q126" s="58" t="str">
        <f t="shared" si="28"/>
        <v>CDC LVL</v>
      </c>
      <c r="R126" s="56">
        <f t="shared" si="29"/>
        <v>47.392105263157895</v>
      </c>
      <c r="S126" s="56">
        <f t="shared" si="30"/>
        <v>0</v>
      </c>
      <c r="T126" s="57">
        <f t="shared" si="34"/>
        <v>0</v>
      </c>
      <c r="U126" s="56">
        <f t="shared" si="35"/>
        <v>47.392105263157895</v>
      </c>
    </row>
    <row r="127" spans="1:23" x14ac:dyDescent="0.25">
      <c r="A127" s="55" t="s">
        <v>166</v>
      </c>
      <c r="B127" s="5">
        <f t="shared" si="40"/>
        <v>322</v>
      </c>
      <c r="C127" s="5">
        <f t="shared" si="41"/>
        <v>4</v>
      </c>
      <c r="D127" s="34">
        <v>3</v>
      </c>
      <c r="E127" s="34"/>
      <c r="F127" s="34">
        <v>118</v>
      </c>
      <c r="G127" s="34"/>
      <c r="H127" s="34"/>
      <c r="I127" s="35">
        <f t="shared" si="37"/>
        <v>9</v>
      </c>
      <c r="J127" s="34">
        <f t="shared" si="42"/>
        <v>1062</v>
      </c>
      <c r="K127" s="56">
        <f t="shared" si="31"/>
        <v>88.5</v>
      </c>
      <c r="L127" s="89">
        <f t="shared" si="32"/>
        <v>93.15789473684211</v>
      </c>
      <c r="M127" s="77">
        <v>0.95</v>
      </c>
      <c r="N127" s="88">
        <v>5</v>
      </c>
      <c r="O127" s="34">
        <v>0</v>
      </c>
      <c r="P127" s="58">
        <f t="shared" si="33"/>
        <v>5</v>
      </c>
      <c r="Q127" s="58" t="str">
        <f t="shared" si="28"/>
        <v>CDC LVL</v>
      </c>
      <c r="R127" s="56">
        <f t="shared" si="29"/>
        <v>48.209210526315786</v>
      </c>
      <c r="S127" s="56">
        <f t="shared" si="30"/>
        <v>0</v>
      </c>
      <c r="T127" s="57">
        <f t="shared" si="34"/>
        <v>0</v>
      </c>
      <c r="U127" s="56">
        <f t="shared" si="35"/>
        <v>48.209210526315786</v>
      </c>
    </row>
    <row r="128" spans="1:23" x14ac:dyDescent="0.25">
      <c r="A128" s="55" t="s">
        <v>166</v>
      </c>
      <c r="B128" s="5">
        <f>B126+1</f>
        <v>322</v>
      </c>
      <c r="C128" s="5">
        <f>C126</f>
        <v>4</v>
      </c>
      <c r="D128" s="34">
        <v>3</v>
      </c>
      <c r="E128" s="34"/>
      <c r="F128" s="34">
        <v>118</v>
      </c>
      <c r="G128" s="34"/>
      <c r="H128" s="34"/>
      <c r="I128" s="35">
        <f t="shared" si="37"/>
        <v>9</v>
      </c>
      <c r="J128" s="34">
        <f t="shared" si="42"/>
        <v>1062</v>
      </c>
      <c r="K128" s="56">
        <f t="shared" si="31"/>
        <v>88.5</v>
      </c>
      <c r="L128" s="89">
        <f t="shared" si="32"/>
        <v>93.15789473684211</v>
      </c>
      <c r="M128" s="77">
        <v>0.95</v>
      </c>
      <c r="N128" s="88">
        <v>5</v>
      </c>
      <c r="O128" s="34">
        <v>0</v>
      </c>
      <c r="P128" s="58">
        <f t="shared" si="33"/>
        <v>5</v>
      </c>
      <c r="Q128" s="58" t="str">
        <f t="shared" si="28"/>
        <v>CDC LVL</v>
      </c>
      <c r="R128" s="56">
        <f t="shared" si="29"/>
        <v>48.209210526315786</v>
      </c>
      <c r="S128" s="56">
        <f t="shared" si="30"/>
        <v>0</v>
      </c>
      <c r="T128" s="57">
        <f t="shared" si="34"/>
        <v>0</v>
      </c>
      <c r="U128" s="56">
        <f t="shared" si="35"/>
        <v>48.209210526315786</v>
      </c>
    </row>
    <row r="129" spans="1:23" x14ac:dyDescent="0.25">
      <c r="A129" s="55" t="s">
        <v>166</v>
      </c>
      <c r="B129" s="5">
        <f>B126+1</f>
        <v>322</v>
      </c>
      <c r="C129" s="5">
        <f>C126</f>
        <v>4</v>
      </c>
      <c r="D129" s="34">
        <v>3</v>
      </c>
      <c r="E129" s="34"/>
      <c r="F129" s="34">
        <v>116</v>
      </c>
      <c r="G129" s="34"/>
      <c r="H129" s="34"/>
      <c r="I129" s="35">
        <f t="shared" si="37"/>
        <v>9</v>
      </c>
      <c r="J129" s="34">
        <f t="shared" si="42"/>
        <v>1044</v>
      </c>
      <c r="K129" s="56">
        <f t="shared" si="31"/>
        <v>87</v>
      </c>
      <c r="L129" s="89">
        <f t="shared" si="32"/>
        <v>91.578947368421055</v>
      </c>
      <c r="M129" s="77">
        <v>0.95</v>
      </c>
      <c r="N129" s="88">
        <v>5</v>
      </c>
      <c r="O129" s="34">
        <v>0</v>
      </c>
      <c r="P129" s="58">
        <f t="shared" si="33"/>
        <v>5</v>
      </c>
      <c r="Q129" s="58" t="str">
        <f t="shared" si="28"/>
        <v>CDC LVL</v>
      </c>
      <c r="R129" s="56">
        <f t="shared" si="29"/>
        <v>47.392105263157895</v>
      </c>
      <c r="S129" s="56">
        <f t="shared" si="30"/>
        <v>0</v>
      </c>
      <c r="T129" s="57">
        <f t="shared" si="34"/>
        <v>0</v>
      </c>
      <c r="U129" s="56">
        <f t="shared" si="35"/>
        <v>47.392105263157895</v>
      </c>
    </row>
    <row r="130" spans="1:23" x14ac:dyDescent="0.25">
      <c r="A130" s="55" t="s">
        <v>166</v>
      </c>
      <c r="B130" s="5">
        <f>B127+1</f>
        <v>323</v>
      </c>
      <c r="C130" s="5">
        <f>C127</f>
        <v>4</v>
      </c>
      <c r="D130" s="34">
        <v>3</v>
      </c>
      <c r="E130" s="34"/>
      <c r="F130" s="34">
        <v>119</v>
      </c>
      <c r="G130" s="34"/>
      <c r="H130" s="34"/>
      <c r="I130" s="35">
        <f t="shared" si="37"/>
        <v>9</v>
      </c>
      <c r="J130" s="34">
        <f t="shared" si="42"/>
        <v>1071</v>
      </c>
      <c r="K130" s="56">
        <f t="shared" si="31"/>
        <v>89.25</v>
      </c>
      <c r="L130" s="89">
        <f t="shared" si="32"/>
        <v>93.94736842105263</v>
      </c>
      <c r="M130" s="77">
        <v>0.95</v>
      </c>
      <c r="N130" s="88">
        <v>5</v>
      </c>
      <c r="O130" s="34">
        <v>0</v>
      </c>
      <c r="P130" s="58">
        <f t="shared" si="33"/>
        <v>5</v>
      </c>
      <c r="Q130" s="58" t="str">
        <f t="shared" si="28"/>
        <v>CDC LVL</v>
      </c>
      <c r="R130" s="56">
        <f t="shared" si="29"/>
        <v>48.617763157894736</v>
      </c>
      <c r="S130" s="56">
        <f t="shared" si="30"/>
        <v>0</v>
      </c>
      <c r="T130" s="57">
        <f t="shared" si="34"/>
        <v>0</v>
      </c>
      <c r="U130" s="56">
        <f t="shared" si="35"/>
        <v>48.617763157894736</v>
      </c>
    </row>
    <row r="131" spans="1:23" x14ac:dyDescent="0.25">
      <c r="A131" s="55" t="s">
        <v>176</v>
      </c>
      <c r="B131" s="5">
        <f t="shared" si="40"/>
        <v>324</v>
      </c>
      <c r="C131" s="5">
        <f t="shared" si="41"/>
        <v>4</v>
      </c>
      <c r="D131" s="34">
        <v>3</v>
      </c>
      <c r="E131" s="34"/>
      <c r="F131" s="34">
        <v>628</v>
      </c>
      <c r="G131" s="34"/>
      <c r="H131" s="34"/>
      <c r="I131" s="35">
        <f t="shared" si="37"/>
        <v>9</v>
      </c>
      <c r="J131" s="34">
        <f t="shared" si="42"/>
        <v>5652</v>
      </c>
      <c r="K131" s="56">
        <f t="shared" si="31"/>
        <v>471</v>
      </c>
      <c r="L131" s="89">
        <f t="shared" si="32"/>
        <v>495.78947368421058</v>
      </c>
      <c r="M131" s="77">
        <v>0.95</v>
      </c>
      <c r="N131" s="88">
        <v>5</v>
      </c>
      <c r="O131" s="34">
        <v>0</v>
      </c>
      <c r="P131" s="58">
        <f t="shared" si="33"/>
        <v>5</v>
      </c>
      <c r="Q131" s="65" t="str">
        <f t="shared" si="28"/>
        <v>CDC LVL</v>
      </c>
      <c r="R131" s="56">
        <f t="shared" si="29"/>
        <v>256.57105263157894</v>
      </c>
      <c r="S131" s="56">
        <f t="shared" si="30"/>
        <v>0</v>
      </c>
      <c r="T131" s="57">
        <f t="shared" si="34"/>
        <v>0</v>
      </c>
      <c r="U131" s="56">
        <f t="shared" si="35"/>
        <v>256.57105263157894</v>
      </c>
    </row>
    <row r="132" spans="1:23" x14ac:dyDescent="0.25">
      <c r="A132" s="55" t="s">
        <v>175</v>
      </c>
      <c r="B132" s="5">
        <f t="shared" si="40"/>
        <v>325</v>
      </c>
      <c r="C132" s="5">
        <f t="shared" si="41"/>
        <v>4</v>
      </c>
      <c r="D132" s="34">
        <v>3</v>
      </c>
      <c r="E132" s="34"/>
      <c r="F132" s="34">
        <v>172</v>
      </c>
      <c r="G132" s="34">
        <f>SUM(F121:F132)</f>
        <v>2095</v>
      </c>
      <c r="H132" s="34"/>
      <c r="I132" s="35">
        <f t="shared" si="37"/>
        <v>9</v>
      </c>
      <c r="J132" s="34">
        <f t="shared" si="42"/>
        <v>1548</v>
      </c>
      <c r="K132" s="56">
        <f t="shared" si="31"/>
        <v>129</v>
      </c>
      <c r="L132" s="89">
        <f t="shared" si="32"/>
        <v>135.78947368421052</v>
      </c>
      <c r="M132" s="77">
        <v>0.95</v>
      </c>
      <c r="N132" s="88">
        <v>5</v>
      </c>
      <c r="O132" s="34">
        <v>0</v>
      </c>
      <c r="P132" s="58">
        <f t="shared" si="33"/>
        <v>5</v>
      </c>
      <c r="Q132" s="65" t="str">
        <f t="shared" si="28"/>
        <v>CDC LVL</v>
      </c>
      <c r="R132" s="56">
        <f t="shared" si="29"/>
        <v>70.271052631578939</v>
      </c>
      <c r="S132" s="56">
        <f t="shared" si="30"/>
        <v>0</v>
      </c>
      <c r="T132" s="57">
        <f t="shared" si="34"/>
        <v>0</v>
      </c>
      <c r="U132" s="56">
        <f t="shared" si="35"/>
        <v>70.271052631578939</v>
      </c>
    </row>
    <row r="133" spans="1:23" s="42" customFormat="1" x14ac:dyDescent="0.25">
      <c r="A133" s="66" t="s">
        <v>181</v>
      </c>
      <c r="B133" s="67">
        <f t="shared" si="40"/>
        <v>326</v>
      </c>
      <c r="C133" s="67">
        <f t="shared" si="41"/>
        <v>4</v>
      </c>
      <c r="D133" s="68">
        <v>4</v>
      </c>
      <c r="E133" s="68"/>
      <c r="F133" s="68">
        <v>207</v>
      </c>
      <c r="G133" s="68"/>
      <c r="H133" s="68"/>
      <c r="I133" s="85">
        <f t="shared" si="37"/>
        <v>9</v>
      </c>
      <c r="J133" s="68">
        <f t="shared" si="42"/>
        <v>1863</v>
      </c>
      <c r="K133" s="56">
        <f t="shared" si="31"/>
        <v>155.25</v>
      </c>
      <c r="L133" s="89">
        <f t="shared" si="32"/>
        <v>163.42105263157896</v>
      </c>
      <c r="M133" s="77">
        <v>0.95</v>
      </c>
      <c r="N133" s="88">
        <v>5</v>
      </c>
      <c r="O133" s="68">
        <v>0</v>
      </c>
      <c r="P133" s="71">
        <f t="shared" si="33"/>
        <v>5</v>
      </c>
      <c r="Q133" s="71" t="str">
        <f t="shared" si="28"/>
        <v>CDC LVL</v>
      </c>
      <c r="R133" s="69">
        <f t="shared" si="29"/>
        <v>84.570394736842104</v>
      </c>
      <c r="S133" s="69">
        <f t="shared" si="30"/>
        <v>0</v>
      </c>
      <c r="T133" s="70">
        <f t="shared" si="34"/>
        <v>0</v>
      </c>
      <c r="U133" s="69">
        <f t="shared" si="35"/>
        <v>84.570394736842104</v>
      </c>
      <c r="V133" s="47"/>
      <c r="W133" s="47"/>
    </row>
    <row r="134" spans="1:23" x14ac:dyDescent="0.25">
      <c r="A134" s="55" t="s">
        <v>176</v>
      </c>
      <c r="B134" s="5">
        <f t="shared" si="40"/>
        <v>327</v>
      </c>
      <c r="C134" s="5">
        <f t="shared" si="41"/>
        <v>4</v>
      </c>
      <c r="D134" s="34">
        <v>4</v>
      </c>
      <c r="E134" s="34"/>
      <c r="F134" s="34">
        <v>600</v>
      </c>
      <c r="G134" s="34"/>
      <c r="H134" s="34"/>
      <c r="I134" s="35">
        <f t="shared" si="37"/>
        <v>9</v>
      </c>
      <c r="J134" s="34">
        <f t="shared" si="42"/>
        <v>5400</v>
      </c>
      <c r="K134" s="56">
        <f t="shared" si="31"/>
        <v>450</v>
      </c>
      <c r="L134" s="89">
        <f t="shared" si="32"/>
        <v>473.68421052631584</v>
      </c>
      <c r="M134" s="77">
        <v>0.95</v>
      </c>
      <c r="N134" s="88">
        <v>5</v>
      </c>
      <c r="O134" s="34">
        <v>0</v>
      </c>
      <c r="P134" s="58">
        <f t="shared" si="33"/>
        <v>5</v>
      </c>
      <c r="Q134" s="58" t="str">
        <f t="shared" si="28"/>
        <v>CDC LVL</v>
      </c>
      <c r="R134" s="56">
        <f t="shared" si="29"/>
        <v>245.13157894736844</v>
      </c>
      <c r="S134" s="56">
        <f t="shared" si="30"/>
        <v>0</v>
      </c>
      <c r="T134" s="57">
        <f t="shared" si="34"/>
        <v>0</v>
      </c>
      <c r="U134" s="56">
        <f t="shared" si="35"/>
        <v>245.13157894736844</v>
      </c>
    </row>
    <row r="135" spans="1:23" x14ac:dyDescent="0.25">
      <c r="A135" s="55" t="s">
        <v>177</v>
      </c>
      <c r="B135" s="5">
        <f t="shared" si="40"/>
        <v>328</v>
      </c>
      <c r="C135" s="5">
        <f t="shared" si="41"/>
        <v>4</v>
      </c>
      <c r="D135" s="34">
        <v>4</v>
      </c>
      <c r="E135" s="34"/>
      <c r="F135" s="34">
        <v>400</v>
      </c>
      <c r="G135" s="34"/>
      <c r="H135" s="34"/>
      <c r="I135" s="35">
        <f t="shared" si="37"/>
        <v>9</v>
      </c>
      <c r="J135" s="34">
        <f t="shared" si="42"/>
        <v>3600</v>
      </c>
      <c r="K135" s="56">
        <f t="shared" si="31"/>
        <v>300</v>
      </c>
      <c r="L135" s="89">
        <f t="shared" si="32"/>
        <v>315.78947368421052</v>
      </c>
      <c r="M135" s="77">
        <v>0.95</v>
      </c>
      <c r="N135" s="88">
        <v>5</v>
      </c>
      <c r="O135" s="34">
        <v>0</v>
      </c>
      <c r="P135" s="58">
        <f t="shared" si="33"/>
        <v>5</v>
      </c>
      <c r="Q135" s="58" t="str">
        <f t="shared" si="28"/>
        <v>CDC LVL</v>
      </c>
      <c r="R135" s="56">
        <f t="shared" si="29"/>
        <v>163.42105263157893</v>
      </c>
      <c r="S135" s="56">
        <f t="shared" si="30"/>
        <v>0</v>
      </c>
      <c r="T135" s="57">
        <f t="shared" si="34"/>
        <v>0</v>
      </c>
      <c r="U135" s="56">
        <f t="shared" si="35"/>
        <v>163.42105263157893</v>
      </c>
    </row>
    <row r="136" spans="1:23" x14ac:dyDescent="0.25">
      <c r="A136" s="55" t="s">
        <v>178</v>
      </c>
      <c r="B136" s="5">
        <f t="shared" si="40"/>
        <v>329</v>
      </c>
      <c r="C136" s="5">
        <f t="shared" si="41"/>
        <v>4</v>
      </c>
      <c r="D136" s="34">
        <v>4</v>
      </c>
      <c r="E136" s="34"/>
      <c r="F136" s="34">
        <v>300</v>
      </c>
      <c r="G136" s="34">
        <f>SUM(F133:F136)</f>
        <v>1507</v>
      </c>
      <c r="H136" s="34"/>
      <c r="I136" s="35">
        <f t="shared" si="37"/>
        <v>9</v>
      </c>
      <c r="J136" s="34">
        <f t="shared" si="42"/>
        <v>2700</v>
      </c>
      <c r="K136" s="56">
        <f t="shared" si="31"/>
        <v>225</v>
      </c>
      <c r="L136" s="89">
        <f t="shared" si="32"/>
        <v>236.84210526315792</v>
      </c>
      <c r="M136" s="77">
        <v>0.95</v>
      </c>
      <c r="N136" s="88">
        <v>5</v>
      </c>
      <c r="O136" s="34">
        <v>0</v>
      </c>
      <c r="P136" s="58">
        <f t="shared" si="33"/>
        <v>5</v>
      </c>
      <c r="Q136" s="58" t="str">
        <f t="shared" si="28"/>
        <v>CDC LVL</v>
      </c>
      <c r="R136" s="56">
        <f t="shared" si="29"/>
        <v>122.56578947368422</v>
      </c>
      <c r="S136" s="56">
        <f t="shared" si="30"/>
        <v>0</v>
      </c>
      <c r="T136" s="57">
        <f t="shared" si="34"/>
        <v>0</v>
      </c>
      <c r="U136" s="56">
        <f t="shared" si="35"/>
        <v>122.56578947368422</v>
      </c>
    </row>
    <row r="137" spans="1:23" s="42" customFormat="1" x14ac:dyDescent="0.25">
      <c r="A137" s="66" t="s">
        <v>187</v>
      </c>
      <c r="B137" s="67">
        <f>B135+1</f>
        <v>329</v>
      </c>
      <c r="C137" s="67">
        <f t="shared" si="41"/>
        <v>4</v>
      </c>
      <c r="D137" s="68">
        <v>5</v>
      </c>
      <c r="E137" s="68"/>
      <c r="F137" s="68">
        <v>400</v>
      </c>
      <c r="G137" s="68"/>
      <c r="H137" s="68"/>
      <c r="I137" s="85">
        <f t="shared" si="37"/>
        <v>9</v>
      </c>
      <c r="J137" s="68">
        <f t="shared" si="42"/>
        <v>3600</v>
      </c>
      <c r="K137" s="56">
        <f t="shared" si="31"/>
        <v>300</v>
      </c>
      <c r="L137" s="89">
        <f t="shared" si="32"/>
        <v>315.78947368421052</v>
      </c>
      <c r="M137" s="77">
        <v>0.95</v>
      </c>
      <c r="N137" s="88">
        <v>5</v>
      </c>
      <c r="O137" s="68">
        <v>0</v>
      </c>
      <c r="P137" s="71">
        <f t="shared" si="33"/>
        <v>5</v>
      </c>
      <c r="Q137" s="71" t="str">
        <f t="shared" si="28"/>
        <v>CDC LVL</v>
      </c>
      <c r="R137" s="69">
        <f t="shared" si="29"/>
        <v>163.42105263157893</v>
      </c>
      <c r="S137" s="69">
        <f t="shared" si="30"/>
        <v>0</v>
      </c>
      <c r="T137" s="70">
        <f t="shared" si="34"/>
        <v>0</v>
      </c>
      <c r="U137" s="69">
        <f t="shared" si="35"/>
        <v>163.42105263157893</v>
      </c>
      <c r="V137" s="47"/>
      <c r="W137" s="47"/>
    </row>
    <row r="138" spans="1:23" x14ac:dyDescent="0.25">
      <c r="A138" s="55" t="s">
        <v>187</v>
      </c>
      <c r="B138" s="5">
        <f>B136+1</f>
        <v>330</v>
      </c>
      <c r="C138" s="5">
        <f t="shared" si="41"/>
        <v>4</v>
      </c>
      <c r="D138" s="34">
        <v>5</v>
      </c>
      <c r="E138" s="34"/>
      <c r="F138" s="34">
        <v>400</v>
      </c>
      <c r="G138" s="34">
        <f>SUM(F137:F138)</f>
        <v>800</v>
      </c>
      <c r="H138" s="59">
        <f>SUM(F99:F138)</f>
        <v>9127</v>
      </c>
      <c r="I138" s="35">
        <f t="shared" si="37"/>
        <v>9</v>
      </c>
      <c r="J138" s="34">
        <f t="shared" si="42"/>
        <v>3600</v>
      </c>
      <c r="K138" s="56">
        <f t="shared" si="31"/>
        <v>300</v>
      </c>
      <c r="L138" s="89">
        <f t="shared" si="32"/>
        <v>315.78947368421052</v>
      </c>
      <c r="M138" s="77">
        <v>0.95</v>
      </c>
      <c r="N138" s="88">
        <v>5</v>
      </c>
      <c r="O138" s="34">
        <v>0</v>
      </c>
      <c r="P138" s="58">
        <f t="shared" si="33"/>
        <v>5</v>
      </c>
      <c r="Q138" s="58" t="str">
        <f t="shared" si="28"/>
        <v>CDC LVL</v>
      </c>
      <c r="R138" s="56">
        <f t="shared" si="29"/>
        <v>163.42105263157893</v>
      </c>
      <c r="S138" s="56">
        <f t="shared" si="30"/>
        <v>0</v>
      </c>
      <c r="T138" s="57">
        <f t="shared" si="34"/>
        <v>0</v>
      </c>
      <c r="U138" s="56">
        <f t="shared" si="35"/>
        <v>163.42105263157893</v>
      </c>
    </row>
    <row r="139" spans="1:23" s="39" customFormat="1" x14ac:dyDescent="0.25">
      <c r="A139" s="60" t="s">
        <v>166</v>
      </c>
      <c r="B139" s="13">
        <v>300</v>
      </c>
      <c r="C139" s="13">
        <v>5</v>
      </c>
      <c r="D139" s="61">
        <v>1</v>
      </c>
      <c r="E139" s="61"/>
      <c r="F139" s="61">
        <v>121</v>
      </c>
      <c r="G139" s="61"/>
      <c r="H139" s="61"/>
      <c r="I139" s="84">
        <f t="shared" si="37"/>
        <v>9</v>
      </c>
      <c r="J139" s="61">
        <f t="shared" si="42"/>
        <v>1089</v>
      </c>
      <c r="K139" s="56">
        <f t="shared" si="31"/>
        <v>90.75</v>
      </c>
      <c r="L139" s="89">
        <f t="shared" si="32"/>
        <v>95.526315789473685</v>
      </c>
      <c r="M139" s="77">
        <v>0.95</v>
      </c>
      <c r="N139" s="88">
        <v>5</v>
      </c>
      <c r="O139" s="61">
        <v>0</v>
      </c>
      <c r="P139" s="64">
        <f t="shared" si="33"/>
        <v>5</v>
      </c>
      <c r="Q139" s="64" t="str">
        <f t="shared" si="28"/>
        <v>CDC LVL</v>
      </c>
      <c r="R139" s="62">
        <f t="shared" si="29"/>
        <v>49.434868421052627</v>
      </c>
      <c r="S139" s="62">
        <f t="shared" si="30"/>
        <v>0</v>
      </c>
      <c r="T139" s="63">
        <f t="shared" si="34"/>
        <v>0</v>
      </c>
      <c r="U139" s="62">
        <f t="shared" si="35"/>
        <v>49.434868421052627</v>
      </c>
      <c r="V139" s="41"/>
      <c r="W139" s="41"/>
    </row>
    <row r="140" spans="1:23" x14ac:dyDescent="0.25">
      <c r="A140" s="55" t="s">
        <v>166</v>
      </c>
      <c r="B140" s="5">
        <f t="shared" ref="B140:B175" si="43">B139+1</f>
        <v>301</v>
      </c>
      <c r="C140" s="5">
        <f t="shared" ref="C140:C158" si="44">C139</f>
        <v>5</v>
      </c>
      <c r="D140" s="34">
        <v>1</v>
      </c>
      <c r="E140" s="34"/>
      <c r="F140" s="34">
        <v>119</v>
      </c>
      <c r="G140" s="34"/>
      <c r="H140" s="34"/>
      <c r="I140" s="35">
        <f t="shared" si="37"/>
        <v>9</v>
      </c>
      <c r="J140" s="34">
        <f t="shared" si="42"/>
        <v>1071</v>
      </c>
      <c r="K140" s="56">
        <f t="shared" si="31"/>
        <v>89.25</v>
      </c>
      <c r="L140" s="89">
        <f t="shared" si="32"/>
        <v>93.94736842105263</v>
      </c>
      <c r="M140" s="77">
        <v>0.95</v>
      </c>
      <c r="N140" s="88">
        <v>5</v>
      </c>
      <c r="O140" s="34">
        <v>0</v>
      </c>
      <c r="P140" s="58">
        <f t="shared" si="33"/>
        <v>5</v>
      </c>
      <c r="Q140" s="58" t="str">
        <f t="shared" si="28"/>
        <v>CDC LVL</v>
      </c>
      <c r="R140" s="56">
        <f t="shared" si="29"/>
        <v>48.617763157894736</v>
      </c>
      <c r="S140" s="56">
        <f t="shared" si="30"/>
        <v>0</v>
      </c>
      <c r="T140" s="57">
        <f t="shared" si="34"/>
        <v>0</v>
      </c>
      <c r="U140" s="56">
        <f t="shared" si="35"/>
        <v>48.617763157894736</v>
      </c>
    </row>
    <row r="141" spans="1:23" x14ac:dyDescent="0.25">
      <c r="A141" s="55" t="s">
        <v>166</v>
      </c>
      <c r="B141" s="5">
        <f t="shared" si="43"/>
        <v>302</v>
      </c>
      <c r="C141" s="5">
        <f t="shared" si="44"/>
        <v>5</v>
      </c>
      <c r="D141" s="34">
        <v>1</v>
      </c>
      <c r="E141" s="34"/>
      <c r="F141" s="34">
        <v>119</v>
      </c>
      <c r="G141" s="34"/>
      <c r="H141" s="34"/>
      <c r="I141" s="35">
        <f t="shared" si="37"/>
        <v>9</v>
      </c>
      <c r="J141" s="34">
        <f t="shared" si="42"/>
        <v>1071</v>
      </c>
      <c r="K141" s="56">
        <f t="shared" si="31"/>
        <v>89.25</v>
      </c>
      <c r="L141" s="89">
        <f t="shared" si="32"/>
        <v>93.94736842105263</v>
      </c>
      <c r="M141" s="77">
        <v>0.95</v>
      </c>
      <c r="N141" s="88">
        <v>5</v>
      </c>
      <c r="O141" s="34">
        <v>0</v>
      </c>
      <c r="P141" s="58">
        <f t="shared" si="33"/>
        <v>5</v>
      </c>
      <c r="Q141" s="65" t="str">
        <f t="shared" si="28"/>
        <v>CDC LVL</v>
      </c>
      <c r="R141" s="56">
        <f t="shared" si="29"/>
        <v>48.617763157894736</v>
      </c>
      <c r="S141" s="56">
        <f t="shared" si="30"/>
        <v>0</v>
      </c>
      <c r="T141" s="57">
        <f t="shared" si="34"/>
        <v>0</v>
      </c>
      <c r="U141" s="56">
        <f t="shared" si="35"/>
        <v>48.617763157894736</v>
      </c>
    </row>
    <row r="142" spans="1:23" x14ac:dyDescent="0.25">
      <c r="A142" s="55" t="s">
        <v>166</v>
      </c>
      <c r="B142" s="5">
        <f t="shared" si="43"/>
        <v>303</v>
      </c>
      <c r="C142" s="5">
        <f t="shared" si="44"/>
        <v>5</v>
      </c>
      <c r="D142" s="34">
        <v>1</v>
      </c>
      <c r="E142" s="34"/>
      <c r="F142" s="34">
        <v>189</v>
      </c>
      <c r="G142" s="34"/>
      <c r="H142" s="34"/>
      <c r="I142" s="35">
        <f t="shared" si="37"/>
        <v>9</v>
      </c>
      <c r="J142" s="34">
        <f t="shared" si="42"/>
        <v>1701</v>
      </c>
      <c r="K142" s="56">
        <f t="shared" si="31"/>
        <v>141.75</v>
      </c>
      <c r="L142" s="89">
        <f t="shared" si="32"/>
        <v>149.21052631578948</v>
      </c>
      <c r="M142" s="77">
        <v>0.95</v>
      </c>
      <c r="N142" s="88">
        <v>5</v>
      </c>
      <c r="O142" s="34">
        <v>0</v>
      </c>
      <c r="P142" s="58">
        <f t="shared" si="33"/>
        <v>5</v>
      </c>
      <c r="Q142" s="65" t="str">
        <f t="shared" si="28"/>
        <v>CDC LVL</v>
      </c>
      <c r="R142" s="56">
        <f t="shared" si="29"/>
        <v>77.216447368421044</v>
      </c>
      <c r="S142" s="56">
        <f t="shared" si="30"/>
        <v>0</v>
      </c>
      <c r="T142" s="57">
        <f t="shared" si="34"/>
        <v>0</v>
      </c>
      <c r="U142" s="56">
        <f t="shared" si="35"/>
        <v>77.216447368421044</v>
      </c>
    </row>
    <row r="143" spans="1:23" x14ac:dyDescent="0.25">
      <c r="A143" s="55" t="s">
        <v>166</v>
      </c>
      <c r="B143" s="5">
        <f t="shared" si="43"/>
        <v>304</v>
      </c>
      <c r="C143" s="5">
        <f t="shared" si="44"/>
        <v>5</v>
      </c>
      <c r="D143" s="34">
        <v>1</v>
      </c>
      <c r="E143" s="34"/>
      <c r="F143" s="34">
        <v>118</v>
      </c>
      <c r="G143" s="34"/>
      <c r="H143" s="34"/>
      <c r="I143" s="35">
        <f t="shared" si="37"/>
        <v>9</v>
      </c>
      <c r="J143" s="34">
        <f t="shared" si="42"/>
        <v>1062</v>
      </c>
      <c r="K143" s="56">
        <f t="shared" si="31"/>
        <v>88.5</v>
      </c>
      <c r="L143" s="89">
        <f t="shared" si="32"/>
        <v>93.15789473684211</v>
      </c>
      <c r="M143" s="77">
        <v>0.95</v>
      </c>
      <c r="N143" s="88">
        <v>5</v>
      </c>
      <c r="O143" s="34">
        <v>0</v>
      </c>
      <c r="P143" s="58">
        <f t="shared" si="33"/>
        <v>5</v>
      </c>
      <c r="Q143" s="65" t="str">
        <f t="shared" si="28"/>
        <v>CDC LVL</v>
      </c>
      <c r="R143" s="56">
        <f t="shared" si="29"/>
        <v>48.209210526315786</v>
      </c>
      <c r="S143" s="56">
        <f t="shared" si="30"/>
        <v>0</v>
      </c>
      <c r="T143" s="57">
        <f t="shared" si="34"/>
        <v>0</v>
      </c>
      <c r="U143" s="56">
        <f t="shared" si="35"/>
        <v>48.209210526315786</v>
      </c>
    </row>
    <row r="144" spans="1:23" x14ac:dyDescent="0.25">
      <c r="A144" s="55" t="s">
        <v>166</v>
      </c>
      <c r="B144" s="5">
        <f t="shared" si="43"/>
        <v>305</v>
      </c>
      <c r="C144" s="5">
        <f t="shared" si="44"/>
        <v>5</v>
      </c>
      <c r="D144" s="34">
        <v>1</v>
      </c>
      <c r="E144" s="34"/>
      <c r="F144" s="34">
        <v>117</v>
      </c>
      <c r="G144" s="34"/>
      <c r="H144" s="34"/>
      <c r="I144" s="35">
        <f t="shared" si="37"/>
        <v>9</v>
      </c>
      <c r="J144" s="34">
        <f t="shared" si="42"/>
        <v>1053</v>
      </c>
      <c r="K144" s="56">
        <f t="shared" si="31"/>
        <v>87.75</v>
      </c>
      <c r="L144" s="89">
        <f t="shared" si="32"/>
        <v>92.368421052631589</v>
      </c>
      <c r="M144" s="77">
        <v>0.95</v>
      </c>
      <c r="N144" s="88">
        <v>5</v>
      </c>
      <c r="O144" s="34">
        <v>0</v>
      </c>
      <c r="P144" s="58">
        <f t="shared" si="33"/>
        <v>5</v>
      </c>
      <c r="Q144" s="58" t="str">
        <f t="shared" si="28"/>
        <v>CDC LVL</v>
      </c>
      <c r="R144" s="56">
        <f t="shared" si="29"/>
        <v>47.800657894736844</v>
      </c>
      <c r="S144" s="56">
        <f t="shared" si="30"/>
        <v>0</v>
      </c>
      <c r="T144" s="57">
        <f t="shared" si="34"/>
        <v>0</v>
      </c>
      <c r="U144" s="56">
        <f t="shared" si="35"/>
        <v>47.800657894736844</v>
      </c>
    </row>
    <row r="145" spans="1:23" x14ac:dyDescent="0.25">
      <c r="A145" s="55" t="s">
        <v>166</v>
      </c>
      <c r="B145" s="5">
        <f t="shared" si="43"/>
        <v>306</v>
      </c>
      <c r="C145" s="5">
        <f t="shared" si="44"/>
        <v>5</v>
      </c>
      <c r="D145" s="34">
        <v>1</v>
      </c>
      <c r="E145" s="34"/>
      <c r="F145" s="34">
        <v>113</v>
      </c>
      <c r="G145" s="34"/>
      <c r="H145" s="34"/>
      <c r="I145" s="35">
        <f t="shared" si="37"/>
        <v>9</v>
      </c>
      <c r="J145" s="34">
        <f t="shared" si="42"/>
        <v>1017</v>
      </c>
      <c r="K145" s="56">
        <f t="shared" si="31"/>
        <v>84.75</v>
      </c>
      <c r="L145" s="89">
        <f t="shared" si="32"/>
        <v>89.21052631578948</v>
      </c>
      <c r="M145" s="77">
        <v>0.95</v>
      </c>
      <c r="N145" s="88">
        <v>5</v>
      </c>
      <c r="O145" s="34">
        <v>0</v>
      </c>
      <c r="P145" s="58">
        <f t="shared" si="33"/>
        <v>5</v>
      </c>
      <c r="Q145" s="58" t="str">
        <f t="shared" ref="Q145:Q208" si="45">IF(P145&gt;=12,"CDC Airborne LVL",IF(P145&gt;=6,"CDC &amp; Harvard LVL",IF(P145&gt;=5,"CDC LVL",IF(P145&gt;=4,"Low",IF(P145&gt;=3,"Poor",IF(P145&gt;=2,"Bad",IF(P145&gt;=1,"Very Bad","Fail")))))))</f>
        <v>CDC LVL</v>
      </c>
      <c r="R145" s="56">
        <f t="shared" ref="R145:R208" si="46">$B$10*L145</f>
        <v>46.166447368421053</v>
      </c>
      <c r="S145" s="56">
        <f t="shared" ref="S145:S208" si="47">$B$12*J145*(O145/12)</f>
        <v>0</v>
      </c>
      <c r="T145" s="57">
        <f t="shared" si="34"/>
        <v>0</v>
      </c>
      <c r="U145" s="56">
        <f t="shared" si="35"/>
        <v>46.166447368421053</v>
      </c>
    </row>
    <row r="146" spans="1:23" x14ac:dyDescent="0.25">
      <c r="A146" s="55" t="s">
        <v>166</v>
      </c>
      <c r="B146" s="5">
        <f>B144+1</f>
        <v>306</v>
      </c>
      <c r="C146" s="5">
        <f t="shared" si="44"/>
        <v>5</v>
      </c>
      <c r="D146" s="34">
        <v>1</v>
      </c>
      <c r="E146" s="34"/>
      <c r="F146" s="34">
        <v>120</v>
      </c>
      <c r="G146" s="34"/>
      <c r="H146" s="34"/>
      <c r="I146" s="35">
        <f t="shared" si="37"/>
        <v>9</v>
      </c>
      <c r="J146" s="34">
        <f t="shared" si="42"/>
        <v>1080</v>
      </c>
      <c r="K146" s="56">
        <f t="shared" ref="K146:K209" si="48">J146*N146/60</f>
        <v>90</v>
      </c>
      <c r="L146" s="89">
        <f t="shared" ref="L146:L209" si="49">K146/M146</f>
        <v>94.736842105263165</v>
      </c>
      <c r="M146" s="77">
        <v>0.95</v>
      </c>
      <c r="N146" s="88">
        <v>5</v>
      </c>
      <c r="O146" s="34">
        <v>0</v>
      </c>
      <c r="P146" s="58">
        <f t="shared" ref="P146:P209" si="50">N146+O146</f>
        <v>5</v>
      </c>
      <c r="Q146" s="58" t="str">
        <f t="shared" si="45"/>
        <v>CDC LVL</v>
      </c>
      <c r="R146" s="56">
        <f t="shared" si="46"/>
        <v>49.026315789473685</v>
      </c>
      <c r="S146" s="56">
        <f t="shared" si="47"/>
        <v>0</v>
      </c>
      <c r="T146" s="57">
        <f t="shared" ref="T146:T209" si="51">S146/R146</f>
        <v>0</v>
      </c>
      <c r="U146" s="56">
        <f t="shared" ref="U146:U209" si="52">R146+S146</f>
        <v>49.026315789473685</v>
      </c>
    </row>
    <row r="147" spans="1:23" x14ac:dyDescent="0.25">
      <c r="A147" s="55" t="s">
        <v>182</v>
      </c>
      <c r="B147" s="5">
        <f>B143+1</f>
        <v>305</v>
      </c>
      <c r="C147" s="5">
        <f t="shared" si="44"/>
        <v>5</v>
      </c>
      <c r="D147" s="34">
        <v>1</v>
      </c>
      <c r="E147" s="34"/>
      <c r="F147" s="34">
        <v>290</v>
      </c>
      <c r="G147" s="34"/>
      <c r="H147" s="34"/>
      <c r="I147" s="35">
        <f t="shared" si="37"/>
        <v>9</v>
      </c>
      <c r="J147" s="34">
        <f t="shared" si="42"/>
        <v>2610</v>
      </c>
      <c r="K147" s="56">
        <f t="shared" si="48"/>
        <v>217.5</v>
      </c>
      <c r="L147" s="89">
        <f t="shared" si="49"/>
        <v>228.94736842105263</v>
      </c>
      <c r="M147" s="77">
        <v>0.95</v>
      </c>
      <c r="N147" s="88">
        <v>5</v>
      </c>
      <c r="O147" s="34">
        <v>0</v>
      </c>
      <c r="P147" s="58">
        <f t="shared" si="50"/>
        <v>5</v>
      </c>
      <c r="Q147" s="58" t="str">
        <f t="shared" si="45"/>
        <v>CDC LVL</v>
      </c>
      <c r="R147" s="56">
        <f t="shared" si="46"/>
        <v>118.48026315789473</v>
      </c>
      <c r="S147" s="56">
        <f t="shared" si="47"/>
        <v>0</v>
      </c>
      <c r="T147" s="57">
        <f t="shared" si="51"/>
        <v>0</v>
      </c>
      <c r="U147" s="56">
        <f t="shared" si="52"/>
        <v>118.48026315789473</v>
      </c>
    </row>
    <row r="148" spans="1:23" x14ac:dyDescent="0.25">
      <c r="A148" s="55" t="s">
        <v>183</v>
      </c>
      <c r="B148" s="5">
        <f>B143+1</f>
        <v>305</v>
      </c>
      <c r="C148" s="5">
        <f t="shared" si="44"/>
        <v>5</v>
      </c>
      <c r="D148" s="34">
        <v>1</v>
      </c>
      <c r="E148" s="34"/>
      <c r="F148" s="34">
        <v>280</v>
      </c>
      <c r="G148" s="34"/>
      <c r="H148" s="34"/>
      <c r="I148" s="35">
        <f t="shared" si="37"/>
        <v>9</v>
      </c>
      <c r="J148" s="34">
        <f t="shared" si="42"/>
        <v>2520</v>
      </c>
      <c r="K148" s="56">
        <f t="shared" si="48"/>
        <v>210</v>
      </c>
      <c r="L148" s="89">
        <f t="shared" si="49"/>
        <v>221.05263157894737</v>
      </c>
      <c r="M148" s="77">
        <v>0.95</v>
      </c>
      <c r="N148" s="88">
        <v>5</v>
      </c>
      <c r="O148" s="34">
        <v>0</v>
      </c>
      <c r="P148" s="58">
        <f t="shared" si="50"/>
        <v>5</v>
      </c>
      <c r="Q148" s="58" t="str">
        <f t="shared" si="45"/>
        <v>CDC LVL</v>
      </c>
      <c r="R148" s="56">
        <f t="shared" si="46"/>
        <v>114.39473684210526</v>
      </c>
      <c r="S148" s="56">
        <f t="shared" si="47"/>
        <v>0</v>
      </c>
      <c r="T148" s="57">
        <f t="shared" si="51"/>
        <v>0</v>
      </c>
      <c r="U148" s="56">
        <f t="shared" si="52"/>
        <v>114.39473684210526</v>
      </c>
    </row>
    <row r="149" spans="1:23" x14ac:dyDescent="0.25">
      <c r="A149" s="55" t="s">
        <v>174</v>
      </c>
      <c r="B149" s="5">
        <f>B144+1</f>
        <v>306</v>
      </c>
      <c r="C149" s="5">
        <f t="shared" si="44"/>
        <v>5</v>
      </c>
      <c r="D149" s="34">
        <v>1</v>
      </c>
      <c r="E149" s="34"/>
      <c r="F149" s="34">
        <v>280</v>
      </c>
      <c r="G149" s="34"/>
      <c r="H149" s="34"/>
      <c r="I149" s="35">
        <f t="shared" si="37"/>
        <v>9</v>
      </c>
      <c r="J149" s="34">
        <f t="shared" si="42"/>
        <v>2520</v>
      </c>
      <c r="K149" s="56">
        <f t="shared" si="48"/>
        <v>210</v>
      </c>
      <c r="L149" s="89">
        <f t="shared" si="49"/>
        <v>221.05263157894737</v>
      </c>
      <c r="M149" s="77">
        <v>0.95</v>
      </c>
      <c r="N149" s="88">
        <v>5</v>
      </c>
      <c r="O149" s="34">
        <v>0</v>
      </c>
      <c r="P149" s="58">
        <f t="shared" si="50"/>
        <v>5</v>
      </c>
      <c r="Q149" s="58" t="str">
        <f t="shared" si="45"/>
        <v>CDC LVL</v>
      </c>
      <c r="R149" s="56">
        <f t="shared" si="46"/>
        <v>114.39473684210526</v>
      </c>
      <c r="S149" s="56">
        <f t="shared" si="47"/>
        <v>0</v>
      </c>
      <c r="T149" s="57">
        <f t="shared" si="51"/>
        <v>0</v>
      </c>
      <c r="U149" s="56">
        <f t="shared" si="52"/>
        <v>114.39473684210526</v>
      </c>
    </row>
    <row r="150" spans="1:23" x14ac:dyDescent="0.25">
      <c r="A150" s="55" t="s">
        <v>168</v>
      </c>
      <c r="B150" s="5">
        <f>B149+1</f>
        <v>307</v>
      </c>
      <c r="C150" s="5">
        <f t="shared" si="44"/>
        <v>5</v>
      </c>
      <c r="D150" s="34">
        <v>1</v>
      </c>
      <c r="E150" s="34"/>
      <c r="F150" s="34">
        <v>82</v>
      </c>
      <c r="G150" s="34"/>
      <c r="H150" s="34"/>
      <c r="I150" s="35">
        <f t="shared" ref="I150:I213" si="53">I$15</f>
        <v>9</v>
      </c>
      <c r="J150" s="34">
        <f t="shared" si="42"/>
        <v>738</v>
      </c>
      <c r="K150" s="56">
        <f t="shared" si="48"/>
        <v>61.5</v>
      </c>
      <c r="L150" s="89">
        <f t="shared" si="49"/>
        <v>64.736842105263165</v>
      </c>
      <c r="M150" s="77">
        <v>0.95</v>
      </c>
      <c r="N150" s="88">
        <v>5</v>
      </c>
      <c r="O150" s="34">
        <v>0</v>
      </c>
      <c r="P150" s="58">
        <f t="shared" si="50"/>
        <v>5</v>
      </c>
      <c r="Q150" s="58" t="str">
        <f t="shared" si="45"/>
        <v>CDC LVL</v>
      </c>
      <c r="R150" s="56">
        <f t="shared" si="46"/>
        <v>33.501315789473686</v>
      </c>
      <c r="S150" s="56">
        <f t="shared" si="47"/>
        <v>0</v>
      </c>
      <c r="T150" s="57">
        <f t="shared" si="51"/>
        <v>0</v>
      </c>
      <c r="U150" s="56">
        <f t="shared" si="52"/>
        <v>33.501315789473686</v>
      </c>
    </row>
    <row r="151" spans="1:23" x14ac:dyDescent="0.25">
      <c r="A151" s="55" t="s">
        <v>169</v>
      </c>
      <c r="B151" s="5">
        <f>B149+1</f>
        <v>307</v>
      </c>
      <c r="C151" s="5">
        <f t="shared" si="44"/>
        <v>5</v>
      </c>
      <c r="D151" s="34">
        <v>1</v>
      </c>
      <c r="E151" s="34"/>
      <c r="F151" s="34">
        <v>72</v>
      </c>
      <c r="G151" s="34"/>
      <c r="H151" s="34"/>
      <c r="I151" s="35">
        <f t="shared" si="53"/>
        <v>9</v>
      </c>
      <c r="J151" s="34">
        <f t="shared" si="42"/>
        <v>648</v>
      </c>
      <c r="K151" s="56">
        <f t="shared" si="48"/>
        <v>54</v>
      </c>
      <c r="L151" s="89">
        <f t="shared" si="49"/>
        <v>56.842105263157897</v>
      </c>
      <c r="M151" s="77">
        <v>0.95</v>
      </c>
      <c r="N151" s="88">
        <v>5</v>
      </c>
      <c r="O151" s="34">
        <v>0</v>
      </c>
      <c r="P151" s="58">
        <f t="shared" si="50"/>
        <v>5</v>
      </c>
      <c r="Q151" s="58" t="str">
        <f t="shared" si="45"/>
        <v>CDC LVL</v>
      </c>
      <c r="R151" s="56">
        <f t="shared" si="46"/>
        <v>29.41578947368421</v>
      </c>
      <c r="S151" s="56">
        <f t="shared" si="47"/>
        <v>0</v>
      </c>
      <c r="T151" s="57">
        <f t="shared" si="51"/>
        <v>0</v>
      </c>
      <c r="U151" s="56">
        <f t="shared" si="52"/>
        <v>29.41578947368421</v>
      </c>
    </row>
    <row r="152" spans="1:23" x14ac:dyDescent="0.25">
      <c r="A152" s="55" t="s">
        <v>172</v>
      </c>
      <c r="B152" s="5">
        <f>B150+1</f>
        <v>308</v>
      </c>
      <c r="C152" s="5">
        <f t="shared" si="44"/>
        <v>5</v>
      </c>
      <c r="D152" s="34">
        <v>1</v>
      </c>
      <c r="E152" s="34"/>
      <c r="F152" s="34">
        <v>73</v>
      </c>
      <c r="G152" s="34">
        <f>SUM(F139:F152)</f>
        <v>2093</v>
      </c>
      <c r="H152" s="34"/>
      <c r="I152" s="35">
        <f t="shared" si="53"/>
        <v>9</v>
      </c>
      <c r="J152" s="34">
        <f t="shared" si="42"/>
        <v>657</v>
      </c>
      <c r="K152" s="56">
        <f t="shared" si="48"/>
        <v>54.75</v>
      </c>
      <c r="L152" s="89">
        <f t="shared" si="49"/>
        <v>57.631578947368425</v>
      </c>
      <c r="M152" s="77">
        <v>0.95</v>
      </c>
      <c r="N152" s="88">
        <v>5</v>
      </c>
      <c r="O152" s="34">
        <v>0</v>
      </c>
      <c r="P152" s="58">
        <f t="shared" si="50"/>
        <v>5</v>
      </c>
      <c r="Q152" s="58" t="str">
        <f t="shared" si="45"/>
        <v>CDC LVL</v>
      </c>
      <c r="R152" s="56">
        <f t="shared" si="46"/>
        <v>29.824342105263156</v>
      </c>
      <c r="S152" s="56">
        <f t="shared" si="47"/>
        <v>0</v>
      </c>
      <c r="T152" s="57">
        <f t="shared" si="51"/>
        <v>0</v>
      </c>
      <c r="U152" s="56">
        <f t="shared" si="52"/>
        <v>29.824342105263156</v>
      </c>
    </row>
    <row r="153" spans="1:23" s="42" customFormat="1" x14ac:dyDescent="0.25">
      <c r="A153" s="66" t="s">
        <v>170</v>
      </c>
      <c r="B153" s="67">
        <f t="shared" si="43"/>
        <v>309</v>
      </c>
      <c r="C153" s="67">
        <f t="shared" si="44"/>
        <v>5</v>
      </c>
      <c r="D153" s="68">
        <v>2</v>
      </c>
      <c r="E153" s="68"/>
      <c r="F153" s="68">
        <v>900</v>
      </c>
      <c r="G153" s="68"/>
      <c r="H153" s="68"/>
      <c r="I153" s="86">
        <f>I$15</f>
        <v>9</v>
      </c>
      <c r="J153" s="68">
        <f t="shared" si="42"/>
        <v>8100</v>
      </c>
      <c r="K153" s="56">
        <f t="shared" si="48"/>
        <v>675</v>
      </c>
      <c r="L153" s="89">
        <f t="shared" si="49"/>
        <v>710.52631578947376</v>
      </c>
      <c r="M153" s="77">
        <v>0.95</v>
      </c>
      <c r="N153" s="88">
        <v>5</v>
      </c>
      <c r="O153" s="68">
        <v>0</v>
      </c>
      <c r="P153" s="71">
        <f t="shared" si="50"/>
        <v>5</v>
      </c>
      <c r="Q153" s="71" t="str">
        <f t="shared" si="45"/>
        <v>CDC LVL</v>
      </c>
      <c r="R153" s="69">
        <f t="shared" si="46"/>
        <v>367.69736842105266</v>
      </c>
      <c r="S153" s="69">
        <f t="shared" si="47"/>
        <v>0</v>
      </c>
      <c r="T153" s="70">
        <f t="shared" si="51"/>
        <v>0</v>
      </c>
      <c r="U153" s="69">
        <f t="shared" si="52"/>
        <v>367.69736842105266</v>
      </c>
      <c r="V153" s="47"/>
      <c r="W153" s="47"/>
    </row>
    <row r="154" spans="1:23" x14ac:dyDescent="0.25">
      <c r="A154" s="55" t="s">
        <v>166</v>
      </c>
      <c r="B154" s="5">
        <f t="shared" si="43"/>
        <v>310</v>
      </c>
      <c r="C154" s="5">
        <f t="shared" si="44"/>
        <v>5</v>
      </c>
      <c r="D154" s="34">
        <v>2</v>
      </c>
      <c r="E154" s="34"/>
      <c r="F154" s="34">
        <v>131</v>
      </c>
      <c r="G154" s="34"/>
      <c r="H154" s="34"/>
      <c r="I154" s="35">
        <f t="shared" si="53"/>
        <v>9</v>
      </c>
      <c r="J154" s="34">
        <f t="shared" si="42"/>
        <v>1179</v>
      </c>
      <c r="K154" s="56">
        <f t="shared" si="48"/>
        <v>98.25</v>
      </c>
      <c r="L154" s="89">
        <f t="shared" si="49"/>
        <v>103.42105263157895</v>
      </c>
      <c r="M154" s="77">
        <v>0.95</v>
      </c>
      <c r="N154" s="88">
        <v>5</v>
      </c>
      <c r="O154" s="34">
        <v>0</v>
      </c>
      <c r="P154" s="58">
        <f t="shared" si="50"/>
        <v>5</v>
      </c>
      <c r="Q154" s="58" t="str">
        <f t="shared" si="45"/>
        <v>CDC LVL</v>
      </c>
      <c r="R154" s="56">
        <f t="shared" si="46"/>
        <v>53.5203947368421</v>
      </c>
      <c r="S154" s="56">
        <f t="shared" si="47"/>
        <v>0</v>
      </c>
      <c r="T154" s="57">
        <f t="shared" si="51"/>
        <v>0</v>
      </c>
      <c r="U154" s="56">
        <f t="shared" si="52"/>
        <v>53.5203947368421</v>
      </c>
    </row>
    <row r="155" spans="1:23" x14ac:dyDescent="0.25">
      <c r="A155" s="55" t="s">
        <v>166</v>
      </c>
      <c r="B155" s="5">
        <f t="shared" si="43"/>
        <v>311</v>
      </c>
      <c r="C155" s="5">
        <f t="shared" si="44"/>
        <v>5</v>
      </c>
      <c r="D155" s="34">
        <v>2</v>
      </c>
      <c r="E155" s="34"/>
      <c r="F155" s="34">
        <v>165</v>
      </c>
      <c r="G155" s="34"/>
      <c r="H155" s="34"/>
      <c r="I155" s="35">
        <f t="shared" si="53"/>
        <v>9</v>
      </c>
      <c r="J155" s="34">
        <f t="shared" si="42"/>
        <v>1485</v>
      </c>
      <c r="K155" s="56">
        <f t="shared" si="48"/>
        <v>123.75</v>
      </c>
      <c r="L155" s="89">
        <f t="shared" si="49"/>
        <v>130.26315789473685</v>
      </c>
      <c r="M155" s="77">
        <v>0.95</v>
      </c>
      <c r="N155" s="88">
        <v>5</v>
      </c>
      <c r="O155" s="34">
        <v>0</v>
      </c>
      <c r="P155" s="58">
        <f t="shared" si="50"/>
        <v>5</v>
      </c>
      <c r="Q155" s="58" t="str">
        <f t="shared" si="45"/>
        <v>CDC LVL</v>
      </c>
      <c r="R155" s="56">
        <f t="shared" si="46"/>
        <v>67.411184210526315</v>
      </c>
      <c r="S155" s="56">
        <f t="shared" si="47"/>
        <v>0</v>
      </c>
      <c r="T155" s="57">
        <f t="shared" si="51"/>
        <v>0</v>
      </c>
      <c r="U155" s="56">
        <f t="shared" si="52"/>
        <v>67.411184210526315</v>
      </c>
    </row>
    <row r="156" spans="1:23" x14ac:dyDescent="0.25">
      <c r="A156" s="55" t="s">
        <v>166</v>
      </c>
      <c r="B156" s="5">
        <f t="shared" si="43"/>
        <v>312</v>
      </c>
      <c r="C156" s="5">
        <f t="shared" si="44"/>
        <v>5</v>
      </c>
      <c r="D156" s="34">
        <v>2</v>
      </c>
      <c r="E156" s="34"/>
      <c r="F156" s="34">
        <v>120</v>
      </c>
      <c r="G156" s="34"/>
      <c r="H156" s="34"/>
      <c r="I156" s="35">
        <f t="shared" si="53"/>
        <v>9</v>
      </c>
      <c r="J156" s="34">
        <f t="shared" si="42"/>
        <v>1080</v>
      </c>
      <c r="K156" s="56">
        <f t="shared" si="48"/>
        <v>90</v>
      </c>
      <c r="L156" s="89">
        <f t="shared" si="49"/>
        <v>94.736842105263165</v>
      </c>
      <c r="M156" s="77">
        <v>0.95</v>
      </c>
      <c r="N156" s="88">
        <v>5</v>
      </c>
      <c r="O156" s="34">
        <v>0</v>
      </c>
      <c r="P156" s="58">
        <f t="shared" si="50"/>
        <v>5</v>
      </c>
      <c r="Q156" s="58" t="str">
        <f t="shared" si="45"/>
        <v>CDC LVL</v>
      </c>
      <c r="R156" s="56">
        <f t="shared" si="46"/>
        <v>49.026315789473685</v>
      </c>
      <c r="S156" s="56">
        <f t="shared" si="47"/>
        <v>0</v>
      </c>
      <c r="T156" s="57">
        <f t="shared" si="51"/>
        <v>0</v>
      </c>
      <c r="U156" s="56">
        <f t="shared" si="52"/>
        <v>49.026315789473685</v>
      </c>
    </row>
    <row r="157" spans="1:23" x14ac:dyDescent="0.25">
      <c r="A157" s="55" t="s">
        <v>166</v>
      </c>
      <c r="B157" s="5">
        <f t="shared" si="43"/>
        <v>313</v>
      </c>
      <c r="C157" s="5">
        <f t="shared" si="44"/>
        <v>5</v>
      </c>
      <c r="D157" s="34">
        <v>2</v>
      </c>
      <c r="E157" s="34"/>
      <c r="F157" s="34">
        <v>120</v>
      </c>
      <c r="G157" s="34"/>
      <c r="H157" s="34"/>
      <c r="I157" s="35">
        <f t="shared" si="53"/>
        <v>9</v>
      </c>
      <c r="J157" s="34">
        <f t="shared" ref="J157:J188" si="54">F157*I157</f>
        <v>1080</v>
      </c>
      <c r="K157" s="56">
        <f t="shared" si="48"/>
        <v>90</v>
      </c>
      <c r="L157" s="89">
        <f t="shared" si="49"/>
        <v>94.736842105263165</v>
      </c>
      <c r="M157" s="77">
        <v>0.95</v>
      </c>
      <c r="N157" s="88">
        <v>5</v>
      </c>
      <c r="O157" s="34">
        <v>0</v>
      </c>
      <c r="P157" s="58">
        <f t="shared" si="50"/>
        <v>5</v>
      </c>
      <c r="Q157" s="58" t="str">
        <f t="shared" si="45"/>
        <v>CDC LVL</v>
      </c>
      <c r="R157" s="56">
        <f t="shared" si="46"/>
        <v>49.026315789473685</v>
      </c>
      <c r="S157" s="56">
        <f t="shared" si="47"/>
        <v>0</v>
      </c>
      <c r="T157" s="57">
        <f t="shared" si="51"/>
        <v>0</v>
      </c>
      <c r="U157" s="56">
        <f t="shared" si="52"/>
        <v>49.026315789473685</v>
      </c>
    </row>
    <row r="158" spans="1:23" x14ac:dyDescent="0.25">
      <c r="A158" s="55" t="s">
        <v>166</v>
      </c>
      <c r="B158" s="5">
        <f>B156+1</f>
        <v>313</v>
      </c>
      <c r="C158" s="5">
        <f t="shared" si="44"/>
        <v>5</v>
      </c>
      <c r="D158" s="34">
        <v>2</v>
      </c>
      <c r="E158" s="34"/>
      <c r="F158" s="34">
        <v>165</v>
      </c>
      <c r="G158" s="34"/>
      <c r="H158" s="34"/>
      <c r="I158" s="35">
        <f t="shared" si="53"/>
        <v>9</v>
      </c>
      <c r="J158" s="34">
        <f t="shared" si="54"/>
        <v>1485</v>
      </c>
      <c r="K158" s="56">
        <f t="shared" si="48"/>
        <v>123.75</v>
      </c>
      <c r="L158" s="89">
        <f t="shared" si="49"/>
        <v>130.26315789473685</v>
      </c>
      <c r="M158" s="77">
        <v>0.95</v>
      </c>
      <c r="N158" s="88">
        <v>5</v>
      </c>
      <c r="O158" s="34">
        <v>0</v>
      </c>
      <c r="P158" s="58">
        <f t="shared" si="50"/>
        <v>5</v>
      </c>
      <c r="Q158" s="58" t="str">
        <f t="shared" si="45"/>
        <v>CDC LVL</v>
      </c>
      <c r="R158" s="56">
        <f t="shared" si="46"/>
        <v>67.411184210526315</v>
      </c>
      <c r="S158" s="56">
        <f t="shared" si="47"/>
        <v>0</v>
      </c>
      <c r="T158" s="57">
        <f t="shared" si="51"/>
        <v>0</v>
      </c>
      <c r="U158" s="56">
        <f t="shared" si="52"/>
        <v>67.411184210526315</v>
      </c>
    </row>
    <row r="159" spans="1:23" x14ac:dyDescent="0.25">
      <c r="A159" s="55" t="s">
        <v>166</v>
      </c>
      <c r="B159" s="5">
        <f>B157+1</f>
        <v>314</v>
      </c>
      <c r="C159" s="5">
        <f>C158</f>
        <v>5</v>
      </c>
      <c r="D159" s="34">
        <v>2</v>
      </c>
      <c r="E159" s="34"/>
      <c r="F159" s="34">
        <v>131</v>
      </c>
      <c r="G159" s="34"/>
      <c r="H159" s="34"/>
      <c r="I159" s="35">
        <f t="shared" si="53"/>
        <v>9</v>
      </c>
      <c r="J159" s="34">
        <f t="shared" si="54"/>
        <v>1179</v>
      </c>
      <c r="K159" s="56">
        <f t="shared" si="48"/>
        <v>98.25</v>
      </c>
      <c r="L159" s="89">
        <f t="shared" si="49"/>
        <v>103.42105263157895</v>
      </c>
      <c r="M159" s="77">
        <v>0.95</v>
      </c>
      <c r="N159" s="88">
        <v>5</v>
      </c>
      <c r="O159" s="34">
        <v>0</v>
      </c>
      <c r="P159" s="58">
        <f t="shared" si="50"/>
        <v>5</v>
      </c>
      <c r="Q159" s="58" t="str">
        <f t="shared" si="45"/>
        <v>CDC LVL</v>
      </c>
      <c r="R159" s="56">
        <f t="shared" si="46"/>
        <v>53.5203947368421</v>
      </c>
      <c r="S159" s="56">
        <f t="shared" si="47"/>
        <v>0</v>
      </c>
      <c r="T159" s="57">
        <f t="shared" si="51"/>
        <v>0</v>
      </c>
      <c r="U159" s="56">
        <f t="shared" si="52"/>
        <v>53.5203947368421</v>
      </c>
    </row>
    <row r="160" spans="1:23" x14ac:dyDescent="0.25">
      <c r="A160" s="55" t="s">
        <v>167</v>
      </c>
      <c r="B160" s="5">
        <f t="shared" si="43"/>
        <v>315</v>
      </c>
      <c r="C160" s="5">
        <f t="shared" ref="C160:C166" si="55">C159</f>
        <v>5</v>
      </c>
      <c r="D160" s="34">
        <v>2</v>
      </c>
      <c r="E160" s="34"/>
      <c r="F160" s="34">
        <v>900</v>
      </c>
      <c r="G160" s="34">
        <f>SUM(F153:F160)</f>
        <v>2632</v>
      </c>
      <c r="H160" s="34"/>
      <c r="I160" s="35">
        <f t="shared" si="53"/>
        <v>9</v>
      </c>
      <c r="J160" s="34">
        <f t="shared" si="54"/>
        <v>8100</v>
      </c>
      <c r="K160" s="56">
        <f t="shared" si="48"/>
        <v>675</v>
      </c>
      <c r="L160" s="89">
        <f t="shared" si="49"/>
        <v>710.52631578947376</v>
      </c>
      <c r="M160" s="77">
        <v>0.95</v>
      </c>
      <c r="N160" s="88">
        <v>5</v>
      </c>
      <c r="O160" s="34">
        <v>0</v>
      </c>
      <c r="P160" s="58">
        <f t="shared" si="50"/>
        <v>5</v>
      </c>
      <c r="Q160" s="65" t="str">
        <f t="shared" si="45"/>
        <v>CDC LVL</v>
      </c>
      <c r="R160" s="56">
        <f t="shared" si="46"/>
        <v>367.69736842105266</v>
      </c>
      <c r="S160" s="56">
        <f t="shared" si="47"/>
        <v>0</v>
      </c>
      <c r="T160" s="57">
        <f t="shared" si="51"/>
        <v>0</v>
      </c>
      <c r="U160" s="56">
        <f t="shared" si="52"/>
        <v>367.69736842105266</v>
      </c>
    </row>
    <row r="161" spans="1:23" s="42" customFormat="1" x14ac:dyDescent="0.25">
      <c r="A161" s="66" t="s">
        <v>196</v>
      </c>
      <c r="B161" s="67">
        <f t="shared" si="43"/>
        <v>316</v>
      </c>
      <c r="C161" s="67">
        <f t="shared" si="55"/>
        <v>5</v>
      </c>
      <c r="D161" s="68">
        <v>3</v>
      </c>
      <c r="E161" s="68"/>
      <c r="F161" s="68">
        <v>423</v>
      </c>
      <c r="G161" s="68"/>
      <c r="H161" s="68"/>
      <c r="I161" s="85">
        <f t="shared" si="53"/>
        <v>9</v>
      </c>
      <c r="J161" s="68">
        <f t="shared" si="54"/>
        <v>3807</v>
      </c>
      <c r="K161" s="56">
        <f t="shared" si="48"/>
        <v>317.25</v>
      </c>
      <c r="L161" s="89">
        <f t="shared" si="49"/>
        <v>333.94736842105266</v>
      </c>
      <c r="M161" s="77">
        <v>0.95</v>
      </c>
      <c r="N161" s="88">
        <v>5</v>
      </c>
      <c r="O161" s="68">
        <v>0</v>
      </c>
      <c r="P161" s="71">
        <f t="shared" si="50"/>
        <v>5</v>
      </c>
      <c r="Q161" s="71" t="str">
        <f t="shared" si="45"/>
        <v>CDC LVL</v>
      </c>
      <c r="R161" s="69">
        <f t="shared" si="46"/>
        <v>172.81776315789475</v>
      </c>
      <c r="S161" s="69">
        <f t="shared" si="47"/>
        <v>0</v>
      </c>
      <c r="T161" s="70">
        <f t="shared" si="51"/>
        <v>0</v>
      </c>
      <c r="U161" s="69">
        <f t="shared" si="52"/>
        <v>172.81776315789475</v>
      </c>
      <c r="V161" s="47"/>
      <c r="W161" s="47"/>
    </row>
    <row r="162" spans="1:23" x14ac:dyDescent="0.25">
      <c r="A162" s="55" t="s">
        <v>166</v>
      </c>
      <c r="B162" s="5">
        <f t="shared" si="43"/>
        <v>317</v>
      </c>
      <c r="C162" s="5">
        <f t="shared" si="55"/>
        <v>5</v>
      </c>
      <c r="D162" s="34">
        <v>3</v>
      </c>
      <c r="E162" s="34"/>
      <c r="F162" s="34">
        <v>92</v>
      </c>
      <c r="G162" s="34"/>
      <c r="H162" s="34"/>
      <c r="I162" s="35">
        <f t="shared" si="53"/>
        <v>9</v>
      </c>
      <c r="J162" s="34">
        <f t="shared" si="54"/>
        <v>828</v>
      </c>
      <c r="K162" s="56">
        <f t="shared" si="48"/>
        <v>69</v>
      </c>
      <c r="L162" s="89">
        <f t="shared" si="49"/>
        <v>72.631578947368425</v>
      </c>
      <c r="M162" s="77">
        <v>0.95</v>
      </c>
      <c r="N162" s="88">
        <v>5</v>
      </c>
      <c r="O162" s="34">
        <v>0</v>
      </c>
      <c r="P162" s="58">
        <f t="shared" si="50"/>
        <v>5</v>
      </c>
      <c r="Q162" s="58" t="str">
        <f t="shared" si="45"/>
        <v>CDC LVL</v>
      </c>
      <c r="R162" s="56">
        <f t="shared" si="46"/>
        <v>37.586842105263159</v>
      </c>
      <c r="S162" s="56">
        <f t="shared" si="47"/>
        <v>0</v>
      </c>
      <c r="T162" s="57">
        <f t="shared" si="51"/>
        <v>0</v>
      </c>
      <c r="U162" s="56">
        <f t="shared" si="52"/>
        <v>37.586842105263159</v>
      </c>
    </row>
    <row r="163" spans="1:23" x14ac:dyDescent="0.25">
      <c r="A163" s="55" t="s">
        <v>166</v>
      </c>
      <c r="B163" s="5">
        <f t="shared" si="43"/>
        <v>318</v>
      </c>
      <c r="C163" s="5">
        <f t="shared" si="55"/>
        <v>5</v>
      </c>
      <c r="D163" s="34">
        <v>3</v>
      </c>
      <c r="E163" s="34"/>
      <c r="F163" s="34">
        <v>105</v>
      </c>
      <c r="G163" s="34"/>
      <c r="H163" s="34"/>
      <c r="I163" s="35">
        <f t="shared" si="53"/>
        <v>9</v>
      </c>
      <c r="J163" s="34">
        <f t="shared" si="54"/>
        <v>945</v>
      </c>
      <c r="K163" s="56">
        <f t="shared" si="48"/>
        <v>78.75</v>
      </c>
      <c r="L163" s="89">
        <f t="shared" si="49"/>
        <v>82.89473684210526</v>
      </c>
      <c r="M163" s="77">
        <v>0.95</v>
      </c>
      <c r="N163" s="88">
        <v>5</v>
      </c>
      <c r="O163" s="34">
        <v>0</v>
      </c>
      <c r="P163" s="58">
        <f t="shared" si="50"/>
        <v>5</v>
      </c>
      <c r="Q163" s="58" t="str">
        <f t="shared" si="45"/>
        <v>CDC LVL</v>
      </c>
      <c r="R163" s="56">
        <f t="shared" si="46"/>
        <v>42.898026315789465</v>
      </c>
      <c r="S163" s="56">
        <f t="shared" si="47"/>
        <v>0</v>
      </c>
      <c r="T163" s="57">
        <f t="shared" si="51"/>
        <v>0</v>
      </c>
      <c r="U163" s="56">
        <f t="shared" si="52"/>
        <v>42.898026315789465</v>
      </c>
    </row>
    <row r="164" spans="1:23" x14ac:dyDescent="0.25">
      <c r="A164" s="55" t="s">
        <v>166</v>
      </c>
      <c r="B164" s="5">
        <f t="shared" si="43"/>
        <v>319</v>
      </c>
      <c r="C164" s="5">
        <f t="shared" si="55"/>
        <v>5</v>
      </c>
      <c r="D164" s="34">
        <v>3</v>
      </c>
      <c r="E164" s="34"/>
      <c r="F164" s="34">
        <v>118</v>
      </c>
      <c r="G164" s="34"/>
      <c r="H164" s="34"/>
      <c r="I164" s="35">
        <f t="shared" si="53"/>
        <v>9</v>
      </c>
      <c r="J164" s="34">
        <f t="shared" si="54"/>
        <v>1062</v>
      </c>
      <c r="K164" s="56">
        <f t="shared" si="48"/>
        <v>88.5</v>
      </c>
      <c r="L164" s="89">
        <f t="shared" si="49"/>
        <v>93.15789473684211</v>
      </c>
      <c r="M164" s="77">
        <v>0.95</v>
      </c>
      <c r="N164" s="88">
        <v>5</v>
      </c>
      <c r="O164" s="34">
        <v>0</v>
      </c>
      <c r="P164" s="58">
        <f t="shared" si="50"/>
        <v>5</v>
      </c>
      <c r="Q164" s="58" t="str">
        <f t="shared" si="45"/>
        <v>CDC LVL</v>
      </c>
      <c r="R164" s="56">
        <f t="shared" si="46"/>
        <v>48.209210526315786</v>
      </c>
      <c r="S164" s="56">
        <f t="shared" si="47"/>
        <v>0</v>
      </c>
      <c r="T164" s="57">
        <f t="shared" si="51"/>
        <v>0</v>
      </c>
      <c r="U164" s="56">
        <f t="shared" si="52"/>
        <v>48.209210526315786</v>
      </c>
    </row>
    <row r="165" spans="1:23" x14ac:dyDescent="0.25">
      <c r="A165" s="55" t="s">
        <v>166</v>
      </c>
      <c r="B165" s="5">
        <f t="shared" si="43"/>
        <v>320</v>
      </c>
      <c r="C165" s="5">
        <f t="shared" si="55"/>
        <v>5</v>
      </c>
      <c r="D165" s="34">
        <v>3</v>
      </c>
      <c r="E165" s="34"/>
      <c r="F165" s="34">
        <v>116</v>
      </c>
      <c r="G165" s="34"/>
      <c r="H165" s="34"/>
      <c r="I165" s="35">
        <f t="shared" si="53"/>
        <v>9</v>
      </c>
      <c r="J165" s="34">
        <f t="shared" si="54"/>
        <v>1044</v>
      </c>
      <c r="K165" s="56">
        <f t="shared" si="48"/>
        <v>87</v>
      </c>
      <c r="L165" s="89">
        <f t="shared" si="49"/>
        <v>91.578947368421055</v>
      </c>
      <c r="M165" s="77">
        <v>0.95</v>
      </c>
      <c r="N165" s="88">
        <v>5</v>
      </c>
      <c r="O165" s="34">
        <v>0</v>
      </c>
      <c r="P165" s="58">
        <f t="shared" si="50"/>
        <v>5</v>
      </c>
      <c r="Q165" s="58" t="str">
        <f t="shared" si="45"/>
        <v>CDC LVL</v>
      </c>
      <c r="R165" s="56">
        <f t="shared" si="46"/>
        <v>47.392105263157895</v>
      </c>
      <c r="S165" s="56">
        <f t="shared" si="47"/>
        <v>0</v>
      </c>
      <c r="T165" s="57">
        <f t="shared" si="51"/>
        <v>0</v>
      </c>
      <c r="U165" s="56">
        <f t="shared" si="52"/>
        <v>47.392105263157895</v>
      </c>
    </row>
    <row r="166" spans="1:23" x14ac:dyDescent="0.25">
      <c r="A166" s="55" t="s">
        <v>166</v>
      </c>
      <c r="B166" s="5">
        <f t="shared" si="43"/>
        <v>321</v>
      </c>
      <c r="C166" s="5">
        <f t="shared" si="55"/>
        <v>5</v>
      </c>
      <c r="D166" s="34">
        <v>3</v>
      </c>
      <c r="E166" s="34"/>
      <c r="F166" s="34">
        <v>118</v>
      </c>
      <c r="G166" s="34"/>
      <c r="H166" s="34"/>
      <c r="I166" s="35">
        <f t="shared" si="53"/>
        <v>9</v>
      </c>
      <c r="J166" s="34">
        <f t="shared" si="54"/>
        <v>1062</v>
      </c>
      <c r="K166" s="56">
        <f t="shared" si="48"/>
        <v>88.5</v>
      </c>
      <c r="L166" s="89">
        <f t="shared" si="49"/>
        <v>93.15789473684211</v>
      </c>
      <c r="M166" s="77">
        <v>0.95</v>
      </c>
      <c r="N166" s="88">
        <v>5</v>
      </c>
      <c r="O166" s="34">
        <v>0</v>
      </c>
      <c r="P166" s="58">
        <f t="shared" si="50"/>
        <v>5</v>
      </c>
      <c r="Q166" s="58" t="str">
        <f t="shared" si="45"/>
        <v>CDC LVL</v>
      </c>
      <c r="R166" s="56">
        <f t="shared" si="46"/>
        <v>48.209210526315786</v>
      </c>
      <c r="S166" s="56">
        <f t="shared" si="47"/>
        <v>0</v>
      </c>
      <c r="T166" s="57">
        <f t="shared" si="51"/>
        <v>0</v>
      </c>
      <c r="U166" s="56">
        <f t="shared" si="52"/>
        <v>48.209210526315786</v>
      </c>
    </row>
    <row r="167" spans="1:23" x14ac:dyDescent="0.25">
      <c r="A167" s="55" t="s">
        <v>166</v>
      </c>
      <c r="B167" s="5">
        <f>B165+1</f>
        <v>321</v>
      </c>
      <c r="C167" s="5">
        <f>C165</f>
        <v>5</v>
      </c>
      <c r="D167" s="34">
        <v>3</v>
      </c>
      <c r="E167" s="34"/>
      <c r="F167" s="34">
        <v>118</v>
      </c>
      <c r="G167" s="34"/>
      <c r="H167" s="34"/>
      <c r="I167" s="35">
        <f t="shared" si="53"/>
        <v>9</v>
      </c>
      <c r="J167" s="34">
        <f t="shared" si="54"/>
        <v>1062</v>
      </c>
      <c r="K167" s="56">
        <f t="shared" si="48"/>
        <v>88.5</v>
      </c>
      <c r="L167" s="89">
        <f t="shared" si="49"/>
        <v>93.15789473684211</v>
      </c>
      <c r="M167" s="77">
        <v>0.95</v>
      </c>
      <c r="N167" s="88">
        <v>5</v>
      </c>
      <c r="O167" s="34">
        <v>0</v>
      </c>
      <c r="P167" s="58">
        <f t="shared" si="50"/>
        <v>5</v>
      </c>
      <c r="Q167" s="58" t="str">
        <f t="shared" si="45"/>
        <v>CDC LVL</v>
      </c>
      <c r="R167" s="56">
        <f t="shared" si="46"/>
        <v>48.209210526315786</v>
      </c>
      <c r="S167" s="56">
        <f t="shared" si="47"/>
        <v>0</v>
      </c>
      <c r="T167" s="57">
        <f t="shared" si="51"/>
        <v>0</v>
      </c>
      <c r="U167" s="56">
        <f t="shared" si="52"/>
        <v>48.209210526315786</v>
      </c>
    </row>
    <row r="168" spans="1:23" x14ac:dyDescent="0.25">
      <c r="A168" s="55" t="s">
        <v>166</v>
      </c>
      <c r="B168" s="5">
        <f>B165+1</f>
        <v>321</v>
      </c>
      <c r="C168" s="5">
        <f>C165</f>
        <v>5</v>
      </c>
      <c r="D168" s="34">
        <v>3</v>
      </c>
      <c r="E168" s="34"/>
      <c r="F168" s="34">
        <v>116</v>
      </c>
      <c r="G168" s="34"/>
      <c r="H168" s="34"/>
      <c r="I168" s="35">
        <f t="shared" si="53"/>
        <v>9</v>
      </c>
      <c r="J168" s="34">
        <f t="shared" si="54"/>
        <v>1044</v>
      </c>
      <c r="K168" s="56">
        <f t="shared" si="48"/>
        <v>87</v>
      </c>
      <c r="L168" s="89">
        <f t="shared" si="49"/>
        <v>91.578947368421055</v>
      </c>
      <c r="M168" s="77">
        <v>0.95</v>
      </c>
      <c r="N168" s="88">
        <v>5</v>
      </c>
      <c r="O168" s="34">
        <v>0</v>
      </c>
      <c r="P168" s="58">
        <f t="shared" si="50"/>
        <v>5</v>
      </c>
      <c r="Q168" s="58" t="str">
        <f t="shared" si="45"/>
        <v>CDC LVL</v>
      </c>
      <c r="R168" s="56">
        <f t="shared" si="46"/>
        <v>47.392105263157895</v>
      </c>
      <c r="S168" s="56">
        <f t="shared" si="47"/>
        <v>0</v>
      </c>
      <c r="T168" s="57">
        <f t="shared" si="51"/>
        <v>0</v>
      </c>
      <c r="U168" s="56">
        <f t="shared" si="52"/>
        <v>47.392105263157895</v>
      </c>
    </row>
    <row r="169" spans="1:23" x14ac:dyDescent="0.25">
      <c r="A169" s="55" t="s">
        <v>166</v>
      </c>
      <c r="B169" s="5">
        <f>B166+1</f>
        <v>322</v>
      </c>
      <c r="C169" s="5">
        <f>C166</f>
        <v>5</v>
      </c>
      <c r="D169" s="34">
        <v>3</v>
      </c>
      <c r="E169" s="34"/>
      <c r="F169" s="34">
        <v>119</v>
      </c>
      <c r="G169" s="34"/>
      <c r="H169" s="34"/>
      <c r="I169" s="35">
        <f t="shared" si="53"/>
        <v>9</v>
      </c>
      <c r="J169" s="34">
        <f t="shared" si="54"/>
        <v>1071</v>
      </c>
      <c r="K169" s="56">
        <f t="shared" si="48"/>
        <v>89.25</v>
      </c>
      <c r="L169" s="89">
        <f t="shared" si="49"/>
        <v>93.94736842105263</v>
      </c>
      <c r="M169" s="77">
        <v>0.95</v>
      </c>
      <c r="N169" s="88">
        <v>5</v>
      </c>
      <c r="O169" s="34">
        <v>0</v>
      </c>
      <c r="P169" s="58">
        <f t="shared" si="50"/>
        <v>5</v>
      </c>
      <c r="Q169" s="58" t="str">
        <f t="shared" si="45"/>
        <v>CDC LVL</v>
      </c>
      <c r="R169" s="56">
        <f t="shared" si="46"/>
        <v>48.617763157894736</v>
      </c>
      <c r="S169" s="56">
        <f t="shared" si="47"/>
        <v>0</v>
      </c>
      <c r="T169" s="57">
        <f t="shared" si="51"/>
        <v>0</v>
      </c>
      <c r="U169" s="56">
        <f t="shared" si="52"/>
        <v>48.617763157894736</v>
      </c>
    </row>
    <row r="170" spans="1:23" x14ac:dyDescent="0.25">
      <c r="A170" s="55" t="s">
        <v>176</v>
      </c>
      <c r="B170" s="5">
        <f t="shared" si="43"/>
        <v>323</v>
      </c>
      <c r="C170" s="5">
        <f t="shared" ref="C170:C177" si="56">C169</f>
        <v>5</v>
      </c>
      <c r="D170" s="34">
        <v>3</v>
      </c>
      <c r="E170" s="34"/>
      <c r="F170" s="34">
        <v>598</v>
      </c>
      <c r="G170" s="34"/>
      <c r="H170" s="34"/>
      <c r="I170" s="35">
        <f t="shared" si="53"/>
        <v>9</v>
      </c>
      <c r="J170" s="34">
        <f t="shared" si="54"/>
        <v>5382</v>
      </c>
      <c r="K170" s="56">
        <f t="shared" si="48"/>
        <v>448.5</v>
      </c>
      <c r="L170" s="89">
        <f t="shared" si="49"/>
        <v>472.10526315789474</v>
      </c>
      <c r="M170" s="77">
        <v>0.95</v>
      </c>
      <c r="N170" s="88">
        <v>5</v>
      </c>
      <c r="O170" s="34">
        <v>0</v>
      </c>
      <c r="P170" s="58">
        <f t="shared" si="50"/>
        <v>5</v>
      </c>
      <c r="Q170" s="65" t="str">
        <f t="shared" si="45"/>
        <v>CDC LVL</v>
      </c>
      <c r="R170" s="56">
        <f t="shared" si="46"/>
        <v>244.3144736842105</v>
      </c>
      <c r="S170" s="56">
        <f t="shared" si="47"/>
        <v>0</v>
      </c>
      <c r="T170" s="57">
        <f t="shared" si="51"/>
        <v>0</v>
      </c>
      <c r="U170" s="56">
        <f t="shared" si="52"/>
        <v>244.3144736842105</v>
      </c>
    </row>
    <row r="171" spans="1:23" x14ac:dyDescent="0.25">
      <c r="A171" s="55" t="s">
        <v>175</v>
      </c>
      <c r="B171" s="5">
        <f t="shared" si="43"/>
        <v>324</v>
      </c>
      <c r="C171" s="5">
        <f t="shared" si="56"/>
        <v>5</v>
      </c>
      <c r="D171" s="34">
        <v>3</v>
      </c>
      <c r="E171" s="34"/>
      <c r="F171" s="34">
        <v>172</v>
      </c>
      <c r="G171" s="34">
        <f>SUM(F161:F171)</f>
        <v>2095</v>
      </c>
      <c r="H171" s="34"/>
      <c r="I171" s="35">
        <f t="shared" si="53"/>
        <v>9</v>
      </c>
      <c r="J171" s="34">
        <f t="shared" si="54"/>
        <v>1548</v>
      </c>
      <c r="K171" s="56">
        <f t="shared" si="48"/>
        <v>129</v>
      </c>
      <c r="L171" s="89">
        <f t="shared" si="49"/>
        <v>135.78947368421052</v>
      </c>
      <c r="M171" s="77">
        <v>0.95</v>
      </c>
      <c r="N171" s="88">
        <v>5</v>
      </c>
      <c r="O171" s="34">
        <v>0</v>
      </c>
      <c r="P171" s="58">
        <f t="shared" si="50"/>
        <v>5</v>
      </c>
      <c r="Q171" s="65" t="str">
        <f t="shared" si="45"/>
        <v>CDC LVL</v>
      </c>
      <c r="R171" s="56">
        <f t="shared" si="46"/>
        <v>70.271052631578939</v>
      </c>
      <c r="S171" s="56">
        <f t="shared" si="47"/>
        <v>0</v>
      </c>
      <c r="T171" s="57">
        <f t="shared" si="51"/>
        <v>0</v>
      </c>
      <c r="U171" s="56">
        <f t="shared" si="52"/>
        <v>70.271052631578939</v>
      </c>
    </row>
    <row r="172" spans="1:23" s="42" customFormat="1" x14ac:dyDescent="0.25">
      <c r="A172" s="66" t="s">
        <v>181</v>
      </c>
      <c r="B172" s="67">
        <f t="shared" si="43"/>
        <v>325</v>
      </c>
      <c r="C172" s="67">
        <f t="shared" si="56"/>
        <v>5</v>
      </c>
      <c r="D172" s="68">
        <v>4</v>
      </c>
      <c r="E172" s="68"/>
      <c r="F172" s="68">
        <v>207</v>
      </c>
      <c r="G172" s="68"/>
      <c r="H172" s="68"/>
      <c r="I172" s="85">
        <f t="shared" si="53"/>
        <v>9</v>
      </c>
      <c r="J172" s="68">
        <f t="shared" si="54"/>
        <v>1863</v>
      </c>
      <c r="K172" s="56">
        <f t="shared" si="48"/>
        <v>155.25</v>
      </c>
      <c r="L172" s="89">
        <f t="shared" si="49"/>
        <v>163.42105263157896</v>
      </c>
      <c r="M172" s="77">
        <v>0.95</v>
      </c>
      <c r="N172" s="88">
        <v>5</v>
      </c>
      <c r="O172" s="68">
        <v>0</v>
      </c>
      <c r="P172" s="71">
        <f t="shared" si="50"/>
        <v>5</v>
      </c>
      <c r="Q172" s="71" t="str">
        <f t="shared" si="45"/>
        <v>CDC LVL</v>
      </c>
      <c r="R172" s="69">
        <f t="shared" si="46"/>
        <v>84.570394736842104</v>
      </c>
      <c r="S172" s="69">
        <f t="shared" si="47"/>
        <v>0</v>
      </c>
      <c r="T172" s="70">
        <f t="shared" si="51"/>
        <v>0</v>
      </c>
      <c r="U172" s="69">
        <f t="shared" si="52"/>
        <v>84.570394736842104</v>
      </c>
      <c r="V172" s="47"/>
      <c r="W172" s="47"/>
    </row>
    <row r="173" spans="1:23" x14ac:dyDescent="0.25">
      <c r="A173" s="55" t="s">
        <v>176</v>
      </c>
      <c r="B173" s="5">
        <f t="shared" si="43"/>
        <v>326</v>
      </c>
      <c r="C173" s="5">
        <f t="shared" si="56"/>
        <v>5</v>
      </c>
      <c r="D173" s="34">
        <v>4</v>
      </c>
      <c r="E173" s="34"/>
      <c r="F173" s="34">
        <v>600</v>
      </c>
      <c r="G173" s="34"/>
      <c r="H173" s="34"/>
      <c r="I173" s="35">
        <f t="shared" si="53"/>
        <v>9</v>
      </c>
      <c r="J173" s="34">
        <f t="shared" si="54"/>
        <v>5400</v>
      </c>
      <c r="K173" s="56">
        <f t="shared" si="48"/>
        <v>450</v>
      </c>
      <c r="L173" s="89">
        <f t="shared" si="49"/>
        <v>473.68421052631584</v>
      </c>
      <c r="M173" s="77">
        <v>0.95</v>
      </c>
      <c r="N173" s="88">
        <v>5</v>
      </c>
      <c r="O173" s="34">
        <v>0</v>
      </c>
      <c r="P173" s="58">
        <f t="shared" si="50"/>
        <v>5</v>
      </c>
      <c r="Q173" s="58" t="str">
        <f t="shared" si="45"/>
        <v>CDC LVL</v>
      </c>
      <c r="R173" s="56">
        <f t="shared" si="46"/>
        <v>245.13157894736844</v>
      </c>
      <c r="S173" s="56">
        <f t="shared" si="47"/>
        <v>0</v>
      </c>
      <c r="T173" s="57">
        <f t="shared" si="51"/>
        <v>0</v>
      </c>
      <c r="U173" s="56">
        <f t="shared" si="52"/>
        <v>245.13157894736844</v>
      </c>
    </row>
    <row r="174" spans="1:23" x14ac:dyDescent="0.25">
      <c r="A174" s="55" t="s">
        <v>177</v>
      </c>
      <c r="B174" s="5">
        <f t="shared" si="43"/>
        <v>327</v>
      </c>
      <c r="C174" s="5">
        <f t="shared" si="56"/>
        <v>5</v>
      </c>
      <c r="D174" s="34">
        <v>4</v>
      </c>
      <c r="E174" s="34"/>
      <c r="F174" s="34">
        <v>400</v>
      </c>
      <c r="G174" s="34"/>
      <c r="H174" s="34"/>
      <c r="I174" s="35">
        <f t="shared" si="53"/>
        <v>9</v>
      </c>
      <c r="J174" s="34">
        <f t="shared" si="54"/>
        <v>3600</v>
      </c>
      <c r="K174" s="56">
        <f t="shared" si="48"/>
        <v>300</v>
      </c>
      <c r="L174" s="89">
        <f t="shared" si="49"/>
        <v>315.78947368421052</v>
      </c>
      <c r="M174" s="77">
        <v>0.95</v>
      </c>
      <c r="N174" s="88">
        <v>5</v>
      </c>
      <c r="O174" s="34">
        <v>0</v>
      </c>
      <c r="P174" s="58">
        <f t="shared" si="50"/>
        <v>5</v>
      </c>
      <c r="Q174" s="58" t="str">
        <f t="shared" si="45"/>
        <v>CDC LVL</v>
      </c>
      <c r="R174" s="56">
        <f t="shared" si="46"/>
        <v>163.42105263157893</v>
      </c>
      <c r="S174" s="56">
        <f t="shared" si="47"/>
        <v>0</v>
      </c>
      <c r="T174" s="57">
        <f t="shared" si="51"/>
        <v>0</v>
      </c>
      <c r="U174" s="56">
        <f t="shared" si="52"/>
        <v>163.42105263157893</v>
      </c>
    </row>
    <row r="175" spans="1:23" x14ac:dyDescent="0.25">
      <c r="A175" s="55" t="s">
        <v>178</v>
      </c>
      <c r="B175" s="5">
        <f t="shared" si="43"/>
        <v>328</v>
      </c>
      <c r="C175" s="5">
        <f t="shared" si="56"/>
        <v>5</v>
      </c>
      <c r="D175" s="34">
        <v>4</v>
      </c>
      <c r="E175" s="34"/>
      <c r="F175" s="34">
        <v>300</v>
      </c>
      <c r="G175" s="34">
        <f>SUM(F172:F175)</f>
        <v>1507</v>
      </c>
      <c r="H175" s="34"/>
      <c r="I175" s="35">
        <f t="shared" si="53"/>
        <v>9</v>
      </c>
      <c r="J175" s="34">
        <f t="shared" si="54"/>
        <v>2700</v>
      </c>
      <c r="K175" s="56">
        <f t="shared" si="48"/>
        <v>225</v>
      </c>
      <c r="L175" s="89">
        <f t="shared" si="49"/>
        <v>236.84210526315792</v>
      </c>
      <c r="M175" s="77">
        <v>0.95</v>
      </c>
      <c r="N175" s="88">
        <v>5</v>
      </c>
      <c r="O175" s="34">
        <v>0</v>
      </c>
      <c r="P175" s="58">
        <f t="shared" si="50"/>
        <v>5</v>
      </c>
      <c r="Q175" s="58" t="str">
        <f t="shared" si="45"/>
        <v>CDC LVL</v>
      </c>
      <c r="R175" s="56">
        <f t="shared" si="46"/>
        <v>122.56578947368422</v>
      </c>
      <c r="S175" s="56">
        <f t="shared" si="47"/>
        <v>0</v>
      </c>
      <c r="T175" s="57">
        <f t="shared" si="51"/>
        <v>0</v>
      </c>
      <c r="U175" s="56">
        <f t="shared" si="52"/>
        <v>122.56578947368422</v>
      </c>
    </row>
    <row r="176" spans="1:23" s="42" customFormat="1" x14ac:dyDescent="0.25">
      <c r="A176" s="66" t="s">
        <v>187</v>
      </c>
      <c r="B176" s="67">
        <f>B174+1</f>
        <v>328</v>
      </c>
      <c r="C176" s="67">
        <f t="shared" si="56"/>
        <v>5</v>
      </c>
      <c r="D176" s="68">
        <v>5</v>
      </c>
      <c r="E176" s="68"/>
      <c r="F176" s="68">
        <v>400</v>
      </c>
      <c r="G176" s="68"/>
      <c r="H176" s="68"/>
      <c r="I176" s="85">
        <f t="shared" si="53"/>
        <v>9</v>
      </c>
      <c r="J176" s="68">
        <f t="shared" si="54"/>
        <v>3600</v>
      </c>
      <c r="K176" s="56">
        <f t="shared" si="48"/>
        <v>300</v>
      </c>
      <c r="L176" s="89">
        <f t="shared" si="49"/>
        <v>315.78947368421052</v>
      </c>
      <c r="M176" s="77">
        <v>0.95</v>
      </c>
      <c r="N176" s="88">
        <v>5</v>
      </c>
      <c r="O176" s="68">
        <v>0</v>
      </c>
      <c r="P176" s="71">
        <f t="shared" si="50"/>
        <v>5</v>
      </c>
      <c r="Q176" s="71" t="str">
        <f t="shared" si="45"/>
        <v>CDC LVL</v>
      </c>
      <c r="R176" s="69">
        <f t="shared" si="46"/>
        <v>163.42105263157893</v>
      </c>
      <c r="S176" s="69">
        <f t="shared" si="47"/>
        <v>0</v>
      </c>
      <c r="T176" s="70">
        <f t="shared" si="51"/>
        <v>0</v>
      </c>
      <c r="U176" s="69">
        <f t="shared" si="52"/>
        <v>163.42105263157893</v>
      </c>
      <c r="V176" s="47"/>
      <c r="W176" s="47"/>
    </row>
    <row r="177" spans="1:23" x14ac:dyDescent="0.25">
      <c r="A177" s="55" t="s">
        <v>187</v>
      </c>
      <c r="B177" s="5">
        <f>B175+1</f>
        <v>329</v>
      </c>
      <c r="C177" s="5">
        <f t="shared" si="56"/>
        <v>5</v>
      </c>
      <c r="D177" s="34">
        <v>5</v>
      </c>
      <c r="E177" s="34"/>
      <c r="F177" s="34">
        <v>400</v>
      </c>
      <c r="G177" s="34">
        <f>SUM(F176:F177)</f>
        <v>800</v>
      </c>
      <c r="H177" s="59">
        <f>SUM(F139:F177)</f>
        <v>9127</v>
      </c>
      <c r="I177" s="35">
        <f t="shared" si="53"/>
        <v>9</v>
      </c>
      <c r="J177" s="34">
        <f t="shared" si="54"/>
        <v>3600</v>
      </c>
      <c r="K177" s="56">
        <f t="shared" si="48"/>
        <v>300</v>
      </c>
      <c r="L177" s="89">
        <f t="shared" si="49"/>
        <v>315.78947368421052</v>
      </c>
      <c r="M177" s="77">
        <v>0.95</v>
      </c>
      <c r="N177" s="88">
        <v>5</v>
      </c>
      <c r="O177" s="34">
        <v>0</v>
      </c>
      <c r="P177" s="58">
        <f t="shared" si="50"/>
        <v>5</v>
      </c>
      <c r="Q177" s="58" t="str">
        <f t="shared" si="45"/>
        <v>CDC LVL</v>
      </c>
      <c r="R177" s="56">
        <f t="shared" si="46"/>
        <v>163.42105263157893</v>
      </c>
      <c r="S177" s="56">
        <f t="shared" si="47"/>
        <v>0</v>
      </c>
      <c r="T177" s="57">
        <f t="shared" si="51"/>
        <v>0</v>
      </c>
      <c r="U177" s="56">
        <f t="shared" si="52"/>
        <v>163.42105263157893</v>
      </c>
    </row>
    <row r="178" spans="1:23" s="39" customFormat="1" x14ac:dyDescent="0.25">
      <c r="A178" s="60" t="s">
        <v>166</v>
      </c>
      <c r="B178" s="13">
        <v>300</v>
      </c>
      <c r="C178" s="13">
        <v>6</v>
      </c>
      <c r="D178" s="61">
        <v>1</v>
      </c>
      <c r="E178" s="61"/>
      <c r="F178" s="61">
        <v>121</v>
      </c>
      <c r="G178" s="61"/>
      <c r="H178" s="61"/>
      <c r="I178" s="84">
        <f t="shared" si="53"/>
        <v>9</v>
      </c>
      <c r="J178" s="61">
        <f t="shared" si="54"/>
        <v>1089</v>
      </c>
      <c r="K178" s="56">
        <f t="shared" si="48"/>
        <v>90.75</v>
      </c>
      <c r="L178" s="89">
        <f t="shared" si="49"/>
        <v>95.526315789473685</v>
      </c>
      <c r="M178" s="77">
        <v>0.95</v>
      </c>
      <c r="N178" s="88">
        <v>5</v>
      </c>
      <c r="O178" s="61">
        <v>0</v>
      </c>
      <c r="P178" s="64">
        <f t="shared" si="50"/>
        <v>5</v>
      </c>
      <c r="Q178" s="64" t="str">
        <f t="shared" si="45"/>
        <v>CDC LVL</v>
      </c>
      <c r="R178" s="62">
        <f t="shared" si="46"/>
        <v>49.434868421052627</v>
      </c>
      <c r="S178" s="62">
        <f t="shared" si="47"/>
        <v>0</v>
      </c>
      <c r="T178" s="63">
        <f t="shared" si="51"/>
        <v>0</v>
      </c>
      <c r="U178" s="62">
        <f t="shared" si="52"/>
        <v>49.434868421052627</v>
      </c>
      <c r="V178" s="41"/>
      <c r="W178" s="41"/>
    </row>
    <row r="179" spans="1:23" x14ac:dyDescent="0.25">
      <c r="A179" s="55" t="s">
        <v>166</v>
      </c>
      <c r="B179" s="5">
        <f t="shared" ref="B179:B214" si="57">B178+1</f>
        <v>301</v>
      </c>
      <c r="C179" s="5">
        <f t="shared" ref="C179:C197" si="58">C178</f>
        <v>6</v>
      </c>
      <c r="D179" s="34">
        <v>1</v>
      </c>
      <c r="E179" s="34"/>
      <c r="F179" s="34">
        <v>119</v>
      </c>
      <c r="G179" s="34"/>
      <c r="H179" s="34"/>
      <c r="I179" s="35">
        <f t="shared" si="53"/>
        <v>9</v>
      </c>
      <c r="J179" s="34">
        <f t="shared" si="54"/>
        <v>1071</v>
      </c>
      <c r="K179" s="56">
        <f t="shared" si="48"/>
        <v>89.25</v>
      </c>
      <c r="L179" s="89">
        <f t="shared" si="49"/>
        <v>93.94736842105263</v>
      </c>
      <c r="M179" s="77">
        <v>0.95</v>
      </c>
      <c r="N179" s="88">
        <v>5</v>
      </c>
      <c r="O179" s="34">
        <v>0</v>
      </c>
      <c r="P179" s="58">
        <f t="shared" si="50"/>
        <v>5</v>
      </c>
      <c r="Q179" s="58" t="str">
        <f t="shared" si="45"/>
        <v>CDC LVL</v>
      </c>
      <c r="R179" s="56">
        <f t="shared" si="46"/>
        <v>48.617763157894736</v>
      </c>
      <c r="S179" s="56">
        <f t="shared" si="47"/>
        <v>0</v>
      </c>
      <c r="T179" s="57">
        <f t="shared" si="51"/>
        <v>0</v>
      </c>
      <c r="U179" s="56">
        <f t="shared" si="52"/>
        <v>48.617763157894736</v>
      </c>
    </row>
    <row r="180" spans="1:23" x14ac:dyDescent="0.25">
      <c r="A180" s="55" t="s">
        <v>166</v>
      </c>
      <c r="B180" s="5">
        <f t="shared" si="57"/>
        <v>302</v>
      </c>
      <c r="C180" s="5">
        <f t="shared" si="58"/>
        <v>6</v>
      </c>
      <c r="D180" s="34">
        <v>1</v>
      </c>
      <c r="E180" s="34"/>
      <c r="F180" s="34">
        <v>119</v>
      </c>
      <c r="G180" s="34"/>
      <c r="H180" s="34"/>
      <c r="I180" s="35">
        <f t="shared" si="53"/>
        <v>9</v>
      </c>
      <c r="J180" s="34">
        <f t="shared" si="54"/>
        <v>1071</v>
      </c>
      <c r="K180" s="56">
        <f t="shared" si="48"/>
        <v>89.25</v>
      </c>
      <c r="L180" s="89">
        <f t="shared" si="49"/>
        <v>93.94736842105263</v>
      </c>
      <c r="M180" s="77">
        <v>0.95</v>
      </c>
      <c r="N180" s="88">
        <v>5</v>
      </c>
      <c r="O180" s="34">
        <v>0</v>
      </c>
      <c r="P180" s="58">
        <f t="shared" si="50"/>
        <v>5</v>
      </c>
      <c r="Q180" s="65" t="str">
        <f t="shared" si="45"/>
        <v>CDC LVL</v>
      </c>
      <c r="R180" s="56">
        <f t="shared" si="46"/>
        <v>48.617763157894736</v>
      </c>
      <c r="S180" s="56">
        <f t="shared" si="47"/>
        <v>0</v>
      </c>
      <c r="T180" s="57">
        <f t="shared" si="51"/>
        <v>0</v>
      </c>
      <c r="U180" s="56">
        <f t="shared" si="52"/>
        <v>48.617763157894736</v>
      </c>
    </row>
    <row r="181" spans="1:23" x14ac:dyDescent="0.25">
      <c r="A181" s="55" t="s">
        <v>166</v>
      </c>
      <c r="B181" s="5">
        <f t="shared" si="57"/>
        <v>303</v>
      </c>
      <c r="C181" s="5">
        <f t="shared" si="58"/>
        <v>6</v>
      </c>
      <c r="D181" s="34">
        <v>1</v>
      </c>
      <c r="E181" s="34"/>
      <c r="F181" s="34">
        <v>189</v>
      </c>
      <c r="G181" s="34"/>
      <c r="H181" s="34"/>
      <c r="I181" s="35">
        <f t="shared" si="53"/>
        <v>9</v>
      </c>
      <c r="J181" s="34">
        <f t="shared" si="54"/>
        <v>1701</v>
      </c>
      <c r="K181" s="56">
        <f t="shared" si="48"/>
        <v>141.75</v>
      </c>
      <c r="L181" s="89">
        <f t="shared" si="49"/>
        <v>149.21052631578948</v>
      </c>
      <c r="M181" s="77">
        <v>0.95</v>
      </c>
      <c r="N181" s="88">
        <v>5</v>
      </c>
      <c r="O181" s="34">
        <v>0</v>
      </c>
      <c r="P181" s="58">
        <f t="shared" si="50"/>
        <v>5</v>
      </c>
      <c r="Q181" s="65" t="str">
        <f t="shared" si="45"/>
        <v>CDC LVL</v>
      </c>
      <c r="R181" s="56">
        <f t="shared" si="46"/>
        <v>77.216447368421044</v>
      </c>
      <c r="S181" s="56">
        <f t="shared" si="47"/>
        <v>0</v>
      </c>
      <c r="T181" s="57">
        <f t="shared" si="51"/>
        <v>0</v>
      </c>
      <c r="U181" s="56">
        <f t="shared" si="52"/>
        <v>77.216447368421044</v>
      </c>
    </row>
    <row r="182" spans="1:23" x14ac:dyDescent="0.25">
      <c r="A182" s="55" t="s">
        <v>166</v>
      </c>
      <c r="B182" s="5">
        <f t="shared" si="57"/>
        <v>304</v>
      </c>
      <c r="C182" s="5">
        <f t="shared" si="58"/>
        <v>6</v>
      </c>
      <c r="D182" s="34">
        <v>1</v>
      </c>
      <c r="E182" s="34"/>
      <c r="F182" s="34">
        <v>118</v>
      </c>
      <c r="G182" s="34"/>
      <c r="H182" s="34"/>
      <c r="I182" s="35">
        <f t="shared" si="53"/>
        <v>9</v>
      </c>
      <c r="J182" s="34">
        <f t="shared" si="54"/>
        <v>1062</v>
      </c>
      <c r="K182" s="56">
        <f t="shared" si="48"/>
        <v>88.5</v>
      </c>
      <c r="L182" s="89">
        <f t="shared" si="49"/>
        <v>93.15789473684211</v>
      </c>
      <c r="M182" s="77">
        <v>0.95</v>
      </c>
      <c r="N182" s="88">
        <v>5</v>
      </c>
      <c r="O182" s="34">
        <v>0</v>
      </c>
      <c r="P182" s="58">
        <f t="shared" si="50"/>
        <v>5</v>
      </c>
      <c r="Q182" s="65" t="str">
        <f t="shared" si="45"/>
        <v>CDC LVL</v>
      </c>
      <c r="R182" s="56">
        <f t="shared" si="46"/>
        <v>48.209210526315786</v>
      </c>
      <c r="S182" s="56">
        <f t="shared" si="47"/>
        <v>0</v>
      </c>
      <c r="T182" s="57">
        <f t="shared" si="51"/>
        <v>0</v>
      </c>
      <c r="U182" s="56">
        <f t="shared" si="52"/>
        <v>48.209210526315786</v>
      </c>
    </row>
    <row r="183" spans="1:23" x14ac:dyDescent="0.25">
      <c r="A183" s="55" t="s">
        <v>166</v>
      </c>
      <c r="B183" s="5">
        <f t="shared" si="57"/>
        <v>305</v>
      </c>
      <c r="C183" s="5">
        <f t="shared" si="58"/>
        <v>6</v>
      </c>
      <c r="D183" s="34">
        <v>1</v>
      </c>
      <c r="E183" s="34"/>
      <c r="F183" s="34">
        <v>117</v>
      </c>
      <c r="G183" s="34"/>
      <c r="H183" s="34"/>
      <c r="I183" s="35">
        <f t="shared" si="53"/>
        <v>9</v>
      </c>
      <c r="J183" s="34">
        <f t="shared" si="54"/>
        <v>1053</v>
      </c>
      <c r="K183" s="56">
        <f t="shared" si="48"/>
        <v>87.75</v>
      </c>
      <c r="L183" s="89">
        <f t="shared" si="49"/>
        <v>92.368421052631589</v>
      </c>
      <c r="M183" s="77">
        <v>0.95</v>
      </c>
      <c r="N183" s="88">
        <v>5</v>
      </c>
      <c r="O183" s="34">
        <v>0</v>
      </c>
      <c r="P183" s="58">
        <f t="shared" si="50"/>
        <v>5</v>
      </c>
      <c r="Q183" s="58" t="str">
        <f t="shared" si="45"/>
        <v>CDC LVL</v>
      </c>
      <c r="R183" s="56">
        <f t="shared" si="46"/>
        <v>47.800657894736844</v>
      </c>
      <c r="S183" s="56">
        <f t="shared" si="47"/>
        <v>0</v>
      </c>
      <c r="T183" s="57">
        <f t="shared" si="51"/>
        <v>0</v>
      </c>
      <c r="U183" s="56">
        <f t="shared" si="52"/>
        <v>47.800657894736844</v>
      </c>
    </row>
    <row r="184" spans="1:23" x14ac:dyDescent="0.25">
      <c r="A184" s="55" t="s">
        <v>166</v>
      </c>
      <c r="B184" s="5">
        <f t="shared" si="57"/>
        <v>306</v>
      </c>
      <c r="C184" s="5">
        <f t="shared" si="58"/>
        <v>6</v>
      </c>
      <c r="D184" s="34">
        <v>1</v>
      </c>
      <c r="E184" s="34"/>
      <c r="F184" s="34">
        <v>113</v>
      </c>
      <c r="G184" s="34"/>
      <c r="H184" s="34"/>
      <c r="I184" s="35">
        <f t="shared" si="53"/>
        <v>9</v>
      </c>
      <c r="J184" s="34">
        <f t="shared" si="54"/>
        <v>1017</v>
      </c>
      <c r="K184" s="56">
        <f t="shared" si="48"/>
        <v>84.75</v>
      </c>
      <c r="L184" s="89">
        <f t="shared" si="49"/>
        <v>89.21052631578948</v>
      </c>
      <c r="M184" s="77">
        <v>0.95</v>
      </c>
      <c r="N184" s="88">
        <v>5</v>
      </c>
      <c r="O184" s="34">
        <v>0</v>
      </c>
      <c r="P184" s="58">
        <f t="shared" si="50"/>
        <v>5</v>
      </c>
      <c r="Q184" s="58" t="str">
        <f t="shared" si="45"/>
        <v>CDC LVL</v>
      </c>
      <c r="R184" s="56">
        <f t="shared" si="46"/>
        <v>46.166447368421053</v>
      </c>
      <c r="S184" s="56">
        <f t="shared" si="47"/>
        <v>0</v>
      </c>
      <c r="T184" s="57">
        <f t="shared" si="51"/>
        <v>0</v>
      </c>
      <c r="U184" s="56">
        <f t="shared" si="52"/>
        <v>46.166447368421053</v>
      </c>
    </row>
    <row r="185" spans="1:23" x14ac:dyDescent="0.25">
      <c r="A185" s="55" t="s">
        <v>166</v>
      </c>
      <c r="B185" s="5">
        <f>B183+1</f>
        <v>306</v>
      </c>
      <c r="C185" s="5">
        <f t="shared" si="58"/>
        <v>6</v>
      </c>
      <c r="D185" s="34">
        <v>1</v>
      </c>
      <c r="E185" s="34"/>
      <c r="F185" s="34">
        <v>120</v>
      </c>
      <c r="G185" s="34"/>
      <c r="H185" s="34"/>
      <c r="I185" s="35">
        <f t="shared" si="53"/>
        <v>9</v>
      </c>
      <c r="J185" s="34">
        <f t="shared" si="54"/>
        <v>1080</v>
      </c>
      <c r="K185" s="56">
        <f t="shared" si="48"/>
        <v>90</v>
      </c>
      <c r="L185" s="89">
        <f t="shared" si="49"/>
        <v>94.736842105263165</v>
      </c>
      <c r="M185" s="77">
        <v>0.95</v>
      </c>
      <c r="N185" s="88">
        <v>5</v>
      </c>
      <c r="O185" s="34">
        <v>0</v>
      </c>
      <c r="P185" s="58">
        <f t="shared" si="50"/>
        <v>5</v>
      </c>
      <c r="Q185" s="58" t="str">
        <f t="shared" si="45"/>
        <v>CDC LVL</v>
      </c>
      <c r="R185" s="56">
        <f t="shared" si="46"/>
        <v>49.026315789473685</v>
      </c>
      <c r="S185" s="56">
        <f t="shared" si="47"/>
        <v>0</v>
      </c>
      <c r="T185" s="57">
        <f t="shared" si="51"/>
        <v>0</v>
      </c>
      <c r="U185" s="56">
        <f t="shared" si="52"/>
        <v>49.026315789473685</v>
      </c>
    </row>
    <row r="186" spans="1:23" x14ac:dyDescent="0.25">
      <c r="A186" s="55" t="s">
        <v>182</v>
      </c>
      <c r="B186" s="5">
        <f>B182+1</f>
        <v>305</v>
      </c>
      <c r="C186" s="5">
        <f t="shared" si="58"/>
        <v>6</v>
      </c>
      <c r="D186" s="34">
        <v>1</v>
      </c>
      <c r="E186" s="34"/>
      <c r="F186" s="34">
        <v>290</v>
      </c>
      <c r="G186" s="34"/>
      <c r="H186" s="34"/>
      <c r="I186" s="35">
        <f t="shared" si="53"/>
        <v>9</v>
      </c>
      <c r="J186" s="34">
        <f t="shared" si="54"/>
        <v>2610</v>
      </c>
      <c r="K186" s="56">
        <f t="shared" si="48"/>
        <v>217.5</v>
      </c>
      <c r="L186" s="89">
        <f t="shared" si="49"/>
        <v>228.94736842105263</v>
      </c>
      <c r="M186" s="77">
        <v>0.95</v>
      </c>
      <c r="N186" s="88">
        <v>5</v>
      </c>
      <c r="O186" s="34">
        <v>0</v>
      </c>
      <c r="P186" s="58">
        <f t="shared" si="50"/>
        <v>5</v>
      </c>
      <c r="Q186" s="58" t="str">
        <f t="shared" si="45"/>
        <v>CDC LVL</v>
      </c>
      <c r="R186" s="56">
        <f t="shared" si="46"/>
        <v>118.48026315789473</v>
      </c>
      <c r="S186" s="56">
        <f t="shared" si="47"/>
        <v>0</v>
      </c>
      <c r="T186" s="57">
        <f t="shared" si="51"/>
        <v>0</v>
      </c>
      <c r="U186" s="56">
        <f t="shared" si="52"/>
        <v>118.48026315789473</v>
      </c>
    </row>
    <row r="187" spans="1:23" x14ac:dyDescent="0.25">
      <c r="A187" s="55" t="s">
        <v>183</v>
      </c>
      <c r="B187" s="5">
        <f>B182+1</f>
        <v>305</v>
      </c>
      <c r="C187" s="5">
        <f t="shared" si="58"/>
        <v>6</v>
      </c>
      <c r="D187" s="34">
        <v>1</v>
      </c>
      <c r="E187" s="34"/>
      <c r="F187" s="34">
        <v>280</v>
      </c>
      <c r="G187" s="34"/>
      <c r="H187" s="34"/>
      <c r="I187" s="35">
        <f t="shared" si="53"/>
        <v>9</v>
      </c>
      <c r="J187" s="34">
        <f t="shared" si="54"/>
        <v>2520</v>
      </c>
      <c r="K187" s="56">
        <f t="shared" si="48"/>
        <v>210</v>
      </c>
      <c r="L187" s="89">
        <f t="shared" si="49"/>
        <v>221.05263157894737</v>
      </c>
      <c r="M187" s="77">
        <v>0.95</v>
      </c>
      <c r="N187" s="88">
        <v>5</v>
      </c>
      <c r="O187" s="34">
        <v>0</v>
      </c>
      <c r="P187" s="58">
        <f t="shared" si="50"/>
        <v>5</v>
      </c>
      <c r="Q187" s="58" t="str">
        <f t="shared" si="45"/>
        <v>CDC LVL</v>
      </c>
      <c r="R187" s="56">
        <f t="shared" si="46"/>
        <v>114.39473684210526</v>
      </c>
      <c r="S187" s="56">
        <f t="shared" si="47"/>
        <v>0</v>
      </c>
      <c r="T187" s="57">
        <f t="shared" si="51"/>
        <v>0</v>
      </c>
      <c r="U187" s="56">
        <f t="shared" si="52"/>
        <v>114.39473684210526</v>
      </c>
    </row>
    <row r="188" spans="1:23" x14ac:dyDescent="0.25">
      <c r="A188" s="55" t="s">
        <v>174</v>
      </c>
      <c r="B188" s="5">
        <f>B183+1</f>
        <v>306</v>
      </c>
      <c r="C188" s="5">
        <f t="shared" si="58"/>
        <v>6</v>
      </c>
      <c r="D188" s="34">
        <v>1</v>
      </c>
      <c r="E188" s="34"/>
      <c r="F188" s="34">
        <v>280</v>
      </c>
      <c r="G188" s="34"/>
      <c r="H188" s="34"/>
      <c r="I188" s="35">
        <f t="shared" si="53"/>
        <v>9</v>
      </c>
      <c r="J188" s="34">
        <f t="shared" si="54"/>
        <v>2520</v>
      </c>
      <c r="K188" s="56">
        <f t="shared" si="48"/>
        <v>210</v>
      </c>
      <c r="L188" s="89">
        <f t="shared" si="49"/>
        <v>221.05263157894737</v>
      </c>
      <c r="M188" s="77">
        <v>0.95</v>
      </c>
      <c r="N188" s="88">
        <v>5</v>
      </c>
      <c r="O188" s="34">
        <v>0</v>
      </c>
      <c r="P188" s="58">
        <f t="shared" si="50"/>
        <v>5</v>
      </c>
      <c r="Q188" s="58" t="str">
        <f t="shared" si="45"/>
        <v>CDC LVL</v>
      </c>
      <c r="R188" s="56">
        <f t="shared" si="46"/>
        <v>114.39473684210526</v>
      </c>
      <c r="S188" s="56">
        <f t="shared" si="47"/>
        <v>0</v>
      </c>
      <c r="T188" s="57">
        <f t="shared" si="51"/>
        <v>0</v>
      </c>
      <c r="U188" s="56">
        <f t="shared" si="52"/>
        <v>114.39473684210526</v>
      </c>
    </row>
    <row r="189" spans="1:23" x14ac:dyDescent="0.25">
      <c r="A189" s="55" t="s">
        <v>168</v>
      </c>
      <c r="B189" s="5">
        <f>B188+1</f>
        <v>307</v>
      </c>
      <c r="C189" s="5">
        <f t="shared" si="58"/>
        <v>6</v>
      </c>
      <c r="D189" s="34">
        <v>1</v>
      </c>
      <c r="E189" s="34"/>
      <c r="F189" s="34">
        <v>82</v>
      </c>
      <c r="G189" s="34"/>
      <c r="H189" s="34"/>
      <c r="I189" s="35">
        <f t="shared" si="53"/>
        <v>9</v>
      </c>
      <c r="J189" s="34">
        <f t="shared" ref="J189:J220" si="59">F189*I189</f>
        <v>738</v>
      </c>
      <c r="K189" s="56">
        <f t="shared" si="48"/>
        <v>61.5</v>
      </c>
      <c r="L189" s="89">
        <f t="shared" si="49"/>
        <v>64.736842105263165</v>
      </c>
      <c r="M189" s="77">
        <v>0.95</v>
      </c>
      <c r="N189" s="88">
        <v>5</v>
      </c>
      <c r="O189" s="34">
        <v>0</v>
      </c>
      <c r="P189" s="58">
        <f t="shared" si="50"/>
        <v>5</v>
      </c>
      <c r="Q189" s="58" t="str">
        <f t="shared" si="45"/>
        <v>CDC LVL</v>
      </c>
      <c r="R189" s="56">
        <f t="shared" si="46"/>
        <v>33.501315789473686</v>
      </c>
      <c r="S189" s="56">
        <f t="shared" si="47"/>
        <v>0</v>
      </c>
      <c r="T189" s="57">
        <f t="shared" si="51"/>
        <v>0</v>
      </c>
      <c r="U189" s="56">
        <f t="shared" si="52"/>
        <v>33.501315789473686</v>
      </c>
    </row>
    <row r="190" spans="1:23" x14ac:dyDescent="0.25">
      <c r="A190" s="55" t="s">
        <v>169</v>
      </c>
      <c r="B190" s="5">
        <f>B188+1</f>
        <v>307</v>
      </c>
      <c r="C190" s="5">
        <f t="shared" si="58"/>
        <v>6</v>
      </c>
      <c r="D190" s="34">
        <v>1</v>
      </c>
      <c r="E190" s="34"/>
      <c r="F190" s="34">
        <v>72</v>
      </c>
      <c r="G190" s="34"/>
      <c r="H190" s="34"/>
      <c r="I190" s="35">
        <f t="shared" si="53"/>
        <v>9</v>
      </c>
      <c r="J190" s="34">
        <f t="shared" si="59"/>
        <v>648</v>
      </c>
      <c r="K190" s="56">
        <f t="shared" si="48"/>
        <v>54</v>
      </c>
      <c r="L190" s="89">
        <f t="shared" si="49"/>
        <v>56.842105263157897</v>
      </c>
      <c r="M190" s="77">
        <v>0.95</v>
      </c>
      <c r="N190" s="88">
        <v>5</v>
      </c>
      <c r="O190" s="34">
        <v>0</v>
      </c>
      <c r="P190" s="58">
        <f t="shared" si="50"/>
        <v>5</v>
      </c>
      <c r="Q190" s="58" t="str">
        <f t="shared" si="45"/>
        <v>CDC LVL</v>
      </c>
      <c r="R190" s="56">
        <f t="shared" si="46"/>
        <v>29.41578947368421</v>
      </c>
      <c r="S190" s="56">
        <f t="shared" si="47"/>
        <v>0</v>
      </c>
      <c r="T190" s="57">
        <f t="shared" si="51"/>
        <v>0</v>
      </c>
      <c r="U190" s="56">
        <f t="shared" si="52"/>
        <v>29.41578947368421</v>
      </c>
    </row>
    <row r="191" spans="1:23" x14ac:dyDescent="0.25">
      <c r="A191" s="55" t="s">
        <v>185</v>
      </c>
      <c r="B191" s="5">
        <f>B189+1</f>
        <v>308</v>
      </c>
      <c r="C191" s="5">
        <f t="shared" si="58"/>
        <v>6</v>
      </c>
      <c r="D191" s="34">
        <v>1</v>
      </c>
      <c r="E191" s="34"/>
      <c r="F191" s="34">
        <v>73</v>
      </c>
      <c r="G191" s="34">
        <f>SUM(F178:F191)</f>
        <v>2093</v>
      </c>
      <c r="H191" s="34"/>
      <c r="I191" s="35">
        <f t="shared" si="53"/>
        <v>9</v>
      </c>
      <c r="J191" s="34">
        <f t="shared" si="59"/>
        <v>657</v>
      </c>
      <c r="K191" s="56">
        <f t="shared" si="48"/>
        <v>54.75</v>
      </c>
      <c r="L191" s="89">
        <f t="shared" si="49"/>
        <v>57.631578947368425</v>
      </c>
      <c r="M191" s="77">
        <v>0.95</v>
      </c>
      <c r="N191" s="88">
        <v>5</v>
      </c>
      <c r="O191" s="34">
        <v>0</v>
      </c>
      <c r="P191" s="58">
        <f t="shared" si="50"/>
        <v>5</v>
      </c>
      <c r="Q191" s="58" t="str">
        <f t="shared" si="45"/>
        <v>CDC LVL</v>
      </c>
      <c r="R191" s="56">
        <f t="shared" si="46"/>
        <v>29.824342105263156</v>
      </c>
      <c r="S191" s="56">
        <f t="shared" si="47"/>
        <v>0</v>
      </c>
      <c r="T191" s="57">
        <f t="shared" si="51"/>
        <v>0</v>
      </c>
      <c r="U191" s="56">
        <f t="shared" si="52"/>
        <v>29.824342105263156</v>
      </c>
    </row>
    <row r="192" spans="1:23" s="42" customFormat="1" x14ac:dyDescent="0.25">
      <c r="A192" s="66" t="s">
        <v>170</v>
      </c>
      <c r="B192" s="67">
        <f t="shared" si="57"/>
        <v>309</v>
      </c>
      <c r="C192" s="67">
        <f t="shared" si="58"/>
        <v>6</v>
      </c>
      <c r="D192" s="68">
        <v>2</v>
      </c>
      <c r="E192" s="68"/>
      <c r="F192" s="68">
        <v>900</v>
      </c>
      <c r="G192" s="68"/>
      <c r="H192" s="68"/>
      <c r="I192" s="86">
        <f>I$15</f>
        <v>9</v>
      </c>
      <c r="J192" s="68">
        <f t="shared" si="59"/>
        <v>8100</v>
      </c>
      <c r="K192" s="56">
        <f t="shared" si="48"/>
        <v>675</v>
      </c>
      <c r="L192" s="89">
        <f t="shared" si="49"/>
        <v>710.52631578947376</v>
      </c>
      <c r="M192" s="77">
        <v>0.95</v>
      </c>
      <c r="N192" s="88">
        <v>5</v>
      </c>
      <c r="O192" s="68">
        <v>0</v>
      </c>
      <c r="P192" s="71">
        <f t="shared" si="50"/>
        <v>5</v>
      </c>
      <c r="Q192" s="71" t="str">
        <f t="shared" si="45"/>
        <v>CDC LVL</v>
      </c>
      <c r="R192" s="69">
        <f t="shared" si="46"/>
        <v>367.69736842105266</v>
      </c>
      <c r="S192" s="69">
        <f t="shared" si="47"/>
        <v>0</v>
      </c>
      <c r="T192" s="70">
        <f t="shared" si="51"/>
        <v>0</v>
      </c>
      <c r="U192" s="69">
        <f t="shared" si="52"/>
        <v>367.69736842105266</v>
      </c>
      <c r="V192" s="47"/>
      <c r="W192" s="47"/>
    </row>
    <row r="193" spans="1:23" x14ac:dyDescent="0.25">
      <c r="A193" s="55" t="s">
        <v>166</v>
      </c>
      <c r="B193" s="5">
        <f t="shared" si="57"/>
        <v>310</v>
      </c>
      <c r="C193" s="5">
        <f t="shared" si="58"/>
        <v>6</v>
      </c>
      <c r="D193" s="34">
        <v>2</v>
      </c>
      <c r="E193" s="34"/>
      <c r="F193" s="34">
        <v>131</v>
      </c>
      <c r="G193" s="34"/>
      <c r="H193" s="34"/>
      <c r="I193" s="35">
        <f t="shared" si="53"/>
        <v>9</v>
      </c>
      <c r="J193" s="34">
        <f t="shared" si="59"/>
        <v>1179</v>
      </c>
      <c r="K193" s="56">
        <f t="shared" si="48"/>
        <v>98.25</v>
      </c>
      <c r="L193" s="89">
        <f t="shared" si="49"/>
        <v>103.42105263157895</v>
      </c>
      <c r="M193" s="77">
        <v>0.95</v>
      </c>
      <c r="N193" s="88">
        <v>5</v>
      </c>
      <c r="O193" s="34">
        <v>0</v>
      </c>
      <c r="P193" s="58">
        <f t="shared" si="50"/>
        <v>5</v>
      </c>
      <c r="Q193" s="58" t="str">
        <f t="shared" si="45"/>
        <v>CDC LVL</v>
      </c>
      <c r="R193" s="56">
        <f t="shared" si="46"/>
        <v>53.5203947368421</v>
      </c>
      <c r="S193" s="56">
        <f t="shared" si="47"/>
        <v>0</v>
      </c>
      <c r="T193" s="57">
        <f t="shared" si="51"/>
        <v>0</v>
      </c>
      <c r="U193" s="56">
        <f t="shared" si="52"/>
        <v>53.5203947368421</v>
      </c>
    </row>
    <row r="194" spans="1:23" x14ac:dyDescent="0.25">
      <c r="A194" s="55" t="s">
        <v>166</v>
      </c>
      <c r="B194" s="5">
        <f t="shared" si="57"/>
        <v>311</v>
      </c>
      <c r="C194" s="5">
        <f t="shared" si="58"/>
        <v>6</v>
      </c>
      <c r="D194" s="34">
        <v>2</v>
      </c>
      <c r="E194" s="34"/>
      <c r="F194" s="34">
        <v>165</v>
      </c>
      <c r="G194" s="34"/>
      <c r="H194" s="34"/>
      <c r="I194" s="35">
        <f t="shared" si="53"/>
        <v>9</v>
      </c>
      <c r="J194" s="34">
        <f t="shared" si="59"/>
        <v>1485</v>
      </c>
      <c r="K194" s="56">
        <f t="shared" si="48"/>
        <v>123.75</v>
      </c>
      <c r="L194" s="89">
        <f t="shared" si="49"/>
        <v>130.26315789473685</v>
      </c>
      <c r="M194" s="77">
        <v>0.95</v>
      </c>
      <c r="N194" s="88">
        <v>5</v>
      </c>
      <c r="O194" s="34">
        <v>0</v>
      </c>
      <c r="P194" s="58">
        <f t="shared" si="50"/>
        <v>5</v>
      </c>
      <c r="Q194" s="58" t="str">
        <f t="shared" si="45"/>
        <v>CDC LVL</v>
      </c>
      <c r="R194" s="56">
        <f t="shared" si="46"/>
        <v>67.411184210526315</v>
      </c>
      <c r="S194" s="56">
        <f t="shared" si="47"/>
        <v>0</v>
      </c>
      <c r="T194" s="57">
        <f t="shared" si="51"/>
        <v>0</v>
      </c>
      <c r="U194" s="56">
        <f t="shared" si="52"/>
        <v>67.411184210526315</v>
      </c>
    </row>
    <row r="195" spans="1:23" x14ac:dyDescent="0.25">
      <c r="A195" s="55" t="s">
        <v>166</v>
      </c>
      <c r="B195" s="5">
        <f t="shared" si="57"/>
        <v>312</v>
      </c>
      <c r="C195" s="5">
        <f t="shared" si="58"/>
        <v>6</v>
      </c>
      <c r="D195" s="34">
        <v>2</v>
      </c>
      <c r="E195" s="34"/>
      <c r="F195" s="34">
        <v>120</v>
      </c>
      <c r="G195" s="34"/>
      <c r="H195" s="34"/>
      <c r="I195" s="35">
        <f t="shared" si="53"/>
        <v>9</v>
      </c>
      <c r="J195" s="34">
        <f t="shared" si="59"/>
        <v>1080</v>
      </c>
      <c r="K195" s="56">
        <f t="shared" si="48"/>
        <v>90</v>
      </c>
      <c r="L195" s="89">
        <f t="shared" si="49"/>
        <v>94.736842105263165</v>
      </c>
      <c r="M195" s="77">
        <v>0.95</v>
      </c>
      <c r="N195" s="88">
        <v>5</v>
      </c>
      <c r="O195" s="34">
        <v>0</v>
      </c>
      <c r="P195" s="58">
        <f t="shared" si="50"/>
        <v>5</v>
      </c>
      <c r="Q195" s="58" t="str">
        <f t="shared" si="45"/>
        <v>CDC LVL</v>
      </c>
      <c r="R195" s="56">
        <f t="shared" si="46"/>
        <v>49.026315789473685</v>
      </c>
      <c r="S195" s="56">
        <f t="shared" si="47"/>
        <v>0</v>
      </c>
      <c r="T195" s="57">
        <f t="shared" si="51"/>
        <v>0</v>
      </c>
      <c r="U195" s="56">
        <f t="shared" si="52"/>
        <v>49.026315789473685</v>
      </c>
    </row>
    <row r="196" spans="1:23" x14ac:dyDescent="0.25">
      <c r="A196" s="55" t="s">
        <v>166</v>
      </c>
      <c r="B196" s="5">
        <f t="shared" si="57"/>
        <v>313</v>
      </c>
      <c r="C196" s="5">
        <f t="shared" si="58"/>
        <v>6</v>
      </c>
      <c r="D196" s="34">
        <v>2</v>
      </c>
      <c r="E196" s="34"/>
      <c r="F196" s="34">
        <v>120</v>
      </c>
      <c r="G196" s="34"/>
      <c r="H196" s="34"/>
      <c r="I196" s="35">
        <f t="shared" si="53"/>
        <v>9</v>
      </c>
      <c r="J196" s="34">
        <f t="shared" si="59"/>
        <v>1080</v>
      </c>
      <c r="K196" s="56">
        <f t="shared" si="48"/>
        <v>90</v>
      </c>
      <c r="L196" s="89">
        <f t="shared" si="49"/>
        <v>94.736842105263165</v>
      </c>
      <c r="M196" s="77">
        <v>0.95</v>
      </c>
      <c r="N196" s="88">
        <v>5</v>
      </c>
      <c r="O196" s="34">
        <v>0</v>
      </c>
      <c r="P196" s="58">
        <f t="shared" si="50"/>
        <v>5</v>
      </c>
      <c r="Q196" s="58" t="str">
        <f t="shared" si="45"/>
        <v>CDC LVL</v>
      </c>
      <c r="R196" s="56">
        <f t="shared" si="46"/>
        <v>49.026315789473685</v>
      </c>
      <c r="S196" s="56">
        <f t="shared" si="47"/>
        <v>0</v>
      </c>
      <c r="T196" s="57">
        <f t="shared" si="51"/>
        <v>0</v>
      </c>
      <c r="U196" s="56">
        <f t="shared" si="52"/>
        <v>49.026315789473685</v>
      </c>
    </row>
    <row r="197" spans="1:23" x14ac:dyDescent="0.25">
      <c r="A197" s="55" t="s">
        <v>166</v>
      </c>
      <c r="B197" s="5">
        <f>B195+1</f>
        <v>313</v>
      </c>
      <c r="C197" s="5">
        <f t="shared" si="58"/>
        <v>6</v>
      </c>
      <c r="D197" s="34">
        <v>2</v>
      </c>
      <c r="E197" s="34"/>
      <c r="F197" s="34">
        <v>165</v>
      </c>
      <c r="G197" s="34"/>
      <c r="H197" s="34"/>
      <c r="I197" s="35">
        <f t="shared" si="53"/>
        <v>9</v>
      </c>
      <c r="J197" s="34">
        <f t="shared" si="59"/>
        <v>1485</v>
      </c>
      <c r="K197" s="56">
        <f t="shared" si="48"/>
        <v>123.75</v>
      </c>
      <c r="L197" s="89">
        <f t="shared" si="49"/>
        <v>130.26315789473685</v>
      </c>
      <c r="M197" s="77">
        <v>0.95</v>
      </c>
      <c r="N197" s="88">
        <v>5</v>
      </c>
      <c r="O197" s="34">
        <v>0</v>
      </c>
      <c r="P197" s="58">
        <f t="shared" si="50"/>
        <v>5</v>
      </c>
      <c r="Q197" s="58" t="str">
        <f t="shared" si="45"/>
        <v>CDC LVL</v>
      </c>
      <c r="R197" s="56">
        <f t="shared" si="46"/>
        <v>67.411184210526315</v>
      </c>
      <c r="S197" s="56">
        <f t="shared" si="47"/>
        <v>0</v>
      </c>
      <c r="T197" s="57">
        <f t="shared" si="51"/>
        <v>0</v>
      </c>
      <c r="U197" s="56">
        <f t="shared" si="52"/>
        <v>67.411184210526315</v>
      </c>
    </row>
    <row r="198" spans="1:23" x14ac:dyDescent="0.25">
      <c r="A198" s="55" t="s">
        <v>166</v>
      </c>
      <c r="B198" s="5">
        <f>B196+1</f>
        <v>314</v>
      </c>
      <c r="C198" s="5">
        <f>C197</f>
        <v>6</v>
      </c>
      <c r="D198" s="34">
        <v>2</v>
      </c>
      <c r="E198" s="34"/>
      <c r="F198" s="34">
        <v>131</v>
      </c>
      <c r="G198" s="34"/>
      <c r="H198" s="34"/>
      <c r="I198" s="35">
        <f t="shared" si="53"/>
        <v>9</v>
      </c>
      <c r="J198" s="34">
        <f t="shared" si="59"/>
        <v>1179</v>
      </c>
      <c r="K198" s="56">
        <f t="shared" si="48"/>
        <v>98.25</v>
      </c>
      <c r="L198" s="89">
        <f t="shared" si="49"/>
        <v>103.42105263157895</v>
      </c>
      <c r="M198" s="77">
        <v>0.95</v>
      </c>
      <c r="N198" s="88">
        <v>5</v>
      </c>
      <c r="O198" s="34">
        <v>0</v>
      </c>
      <c r="P198" s="58">
        <f t="shared" si="50"/>
        <v>5</v>
      </c>
      <c r="Q198" s="58" t="str">
        <f t="shared" si="45"/>
        <v>CDC LVL</v>
      </c>
      <c r="R198" s="56">
        <f t="shared" si="46"/>
        <v>53.5203947368421</v>
      </c>
      <c r="S198" s="56">
        <f t="shared" si="47"/>
        <v>0</v>
      </c>
      <c r="T198" s="57">
        <f t="shared" si="51"/>
        <v>0</v>
      </c>
      <c r="U198" s="56">
        <f t="shared" si="52"/>
        <v>53.5203947368421</v>
      </c>
    </row>
    <row r="199" spans="1:23" x14ac:dyDescent="0.25">
      <c r="A199" s="55" t="s">
        <v>167</v>
      </c>
      <c r="B199" s="5">
        <f t="shared" si="57"/>
        <v>315</v>
      </c>
      <c r="C199" s="5">
        <f t="shared" ref="C199:C205" si="60">C198</f>
        <v>6</v>
      </c>
      <c r="D199" s="34">
        <v>2</v>
      </c>
      <c r="E199" s="34"/>
      <c r="F199" s="34">
        <v>900</v>
      </c>
      <c r="G199" s="34">
        <f>SUM(F192:F199)</f>
        <v>2632</v>
      </c>
      <c r="H199" s="34"/>
      <c r="I199" s="35">
        <f t="shared" si="53"/>
        <v>9</v>
      </c>
      <c r="J199" s="34">
        <f t="shared" si="59"/>
        <v>8100</v>
      </c>
      <c r="K199" s="56">
        <f t="shared" si="48"/>
        <v>675</v>
      </c>
      <c r="L199" s="89">
        <f t="shared" si="49"/>
        <v>710.52631578947376</v>
      </c>
      <c r="M199" s="77">
        <v>0.95</v>
      </c>
      <c r="N199" s="88">
        <v>5</v>
      </c>
      <c r="O199" s="34">
        <v>0</v>
      </c>
      <c r="P199" s="58">
        <f t="shared" si="50"/>
        <v>5</v>
      </c>
      <c r="Q199" s="65" t="str">
        <f t="shared" si="45"/>
        <v>CDC LVL</v>
      </c>
      <c r="R199" s="56">
        <f t="shared" si="46"/>
        <v>367.69736842105266</v>
      </c>
      <c r="S199" s="56">
        <f t="shared" si="47"/>
        <v>0</v>
      </c>
      <c r="T199" s="57">
        <f t="shared" si="51"/>
        <v>0</v>
      </c>
      <c r="U199" s="56">
        <f t="shared" si="52"/>
        <v>367.69736842105266</v>
      </c>
    </row>
    <row r="200" spans="1:23" s="42" customFormat="1" x14ac:dyDescent="0.25">
      <c r="A200" s="66" t="s">
        <v>165</v>
      </c>
      <c r="B200" s="67">
        <f t="shared" si="57"/>
        <v>316</v>
      </c>
      <c r="C200" s="67">
        <f t="shared" si="60"/>
        <v>6</v>
      </c>
      <c r="D200" s="68">
        <v>3</v>
      </c>
      <c r="E200" s="68"/>
      <c r="F200" s="68">
        <v>423</v>
      </c>
      <c r="G200" s="68"/>
      <c r="H200" s="68"/>
      <c r="I200" s="85">
        <f t="shared" si="53"/>
        <v>9</v>
      </c>
      <c r="J200" s="68">
        <f t="shared" si="59"/>
        <v>3807</v>
      </c>
      <c r="K200" s="56">
        <f t="shared" si="48"/>
        <v>317.25</v>
      </c>
      <c r="L200" s="89">
        <f t="shared" si="49"/>
        <v>333.94736842105266</v>
      </c>
      <c r="M200" s="77">
        <v>0.95</v>
      </c>
      <c r="N200" s="88">
        <v>5</v>
      </c>
      <c r="O200" s="68">
        <v>0</v>
      </c>
      <c r="P200" s="71">
        <f t="shared" si="50"/>
        <v>5</v>
      </c>
      <c r="Q200" s="71" t="str">
        <f t="shared" si="45"/>
        <v>CDC LVL</v>
      </c>
      <c r="R200" s="69">
        <f t="shared" si="46"/>
        <v>172.81776315789475</v>
      </c>
      <c r="S200" s="69">
        <f t="shared" si="47"/>
        <v>0</v>
      </c>
      <c r="T200" s="70">
        <f t="shared" si="51"/>
        <v>0</v>
      </c>
      <c r="U200" s="69">
        <f t="shared" si="52"/>
        <v>172.81776315789475</v>
      </c>
      <c r="V200" s="47"/>
      <c r="W200" s="47"/>
    </row>
    <row r="201" spans="1:23" x14ac:dyDescent="0.25">
      <c r="A201" s="55" t="s">
        <v>166</v>
      </c>
      <c r="B201" s="73">
        <f t="shared" si="57"/>
        <v>317</v>
      </c>
      <c r="C201" s="73">
        <f t="shared" si="60"/>
        <v>6</v>
      </c>
      <c r="D201" s="34">
        <v>3</v>
      </c>
      <c r="E201" s="34"/>
      <c r="F201" s="34">
        <v>92</v>
      </c>
      <c r="G201" s="34"/>
      <c r="H201" s="34"/>
      <c r="I201" s="35">
        <f t="shared" si="53"/>
        <v>9</v>
      </c>
      <c r="J201" s="34">
        <f t="shared" si="59"/>
        <v>828</v>
      </c>
      <c r="K201" s="56">
        <f t="shared" si="48"/>
        <v>69</v>
      </c>
      <c r="L201" s="89">
        <f t="shared" si="49"/>
        <v>72.631578947368425</v>
      </c>
      <c r="M201" s="77">
        <v>0.95</v>
      </c>
      <c r="N201" s="88">
        <v>5</v>
      </c>
      <c r="O201" s="34">
        <v>0</v>
      </c>
      <c r="P201" s="58">
        <f t="shared" si="50"/>
        <v>5</v>
      </c>
      <c r="Q201" s="58" t="str">
        <f t="shared" si="45"/>
        <v>CDC LVL</v>
      </c>
      <c r="R201" s="56">
        <f t="shared" si="46"/>
        <v>37.586842105263159</v>
      </c>
      <c r="S201" s="56">
        <f t="shared" si="47"/>
        <v>0</v>
      </c>
      <c r="T201" s="57">
        <f t="shared" si="51"/>
        <v>0</v>
      </c>
      <c r="U201" s="56">
        <f t="shared" si="52"/>
        <v>37.586842105263159</v>
      </c>
    </row>
    <row r="202" spans="1:23" x14ac:dyDescent="0.25">
      <c r="A202" s="55" t="s">
        <v>166</v>
      </c>
      <c r="B202" s="5">
        <f t="shared" si="57"/>
        <v>318</v>
      </c>
      <c r="C202" s="5">
        <f t="shared" si="60"/>
        <v>6</v>
      </c>
      <c r="D202" s="34">
        <v>3</v>
      </c>
      <c r="E202" s="34"/>
      <c r="F202" s="34">
        <v>105</v>
      </c>
      <c r="G202" s="34"/>
      <c r="H202" s="34"/>
      <c r="I202" s="35">
        <f t="shared" si="53"/>
        <v>9</v>
      </c>
      <c r="J202" s="34">
        <f t="shared" si="59"/>
        <v>945</v>
      </c>
      <c r="K202" s="56">
        <f t="shared" si="48"/>
        <v>78.75</v>
      </c>
      <c r="L202" s="89">
        <f t="shared" si="49"/>
        <v>82.89473684210526</v>
      </c>
      <c r="M202" s="77">
        <v>0.95</v>
      </c>
      <c r="N202" s="88">
        <v>5</v>
      </c>
      <c r="O202" s="34">
        <v>0</v>
      </c>
      <c r="P202" s="58">
        <f t="shared" si="50"/>
        <v>5</v>
      </c>
      <c r="Q202" s="58" t="str">
        <f t="shared" si="45"/>
        <v>CDC LVL</v>
      </c>
      <c r="R202" s="56">
        <f t="shared" si="46"/>
        <v>42.898026315789465</v>
      </c>
      <c r="S202" s="56">
        <f t="shared" si="47"/>
        <v>0</v>
      </c>
      <c r="T202" s="57">
        <f t="shared" si="51"/>
        <v>0</v>
      </c>
      <c r="U202" s="56">
        <f t="shared" si="52"/>
        <v>42.898026315789465</v>
      </c>
    </row>
    <row r="203" spans="1:23" x14ac:dyDescent="0.25">
      <c r="A203" s="55" t="s">
        <v>166</v>
      </c>
      <c r="B203" s="5">
        <f t="shared" si="57"/>
        <v>319</v>
      </c>
      <c r="C203" s="5">
        <f t="shared" si="60"/>
        <v>6</v>
      </c>
      <c r="D203" s="34">
        <v>3</v>
      </c>
      <c r="E203" s="34"/>
      <c r="F203" s="34">
        <v>118</v>
      </c>
      <c r="G203" s="34"/>
      <c r="H203" s="34"/>
      <c r="I203" s="35">
        <f t="shared" si="53"/>
        <v>9</v>
      </c>
      <c r="J203" s="34">
        <f t="shared" si="59"/>
        <v>1062</v>
      </c>
      <c r="K203" s="56">
        <f t="shared" si="48"/>
        <v>88.5</v>
      </c>
      <c r="L203" s="89">
        <f t="shared" si="49"/>
        <v>93.15789473684211</v>
      </c>
      <c r="M203" s="77">
        <v>0.95</v>
      </c>
      <c r="N203" s="88">
        <v>5</v>
      </c>
      <c r="O203" s="34">
        <v>0</v>
      </c>
      <c r="P203" s="58">
        <f t="shared" si="50"/>
        <v>5</v>
      </c>
      <c r="Q203" s="58" t="str">
        <f t="shared" si="45"/>
        <v>CDC LVL</v>
      </c>
      <c r="R203" s="56">
        <f t="shared" si="46"/>
        <v>48.209210526315786</v>
      </c>
      <c r="S203" s="56">
        <f t="shared" si="47"/>
        <v>0</v>
      </c>
      <c r="T203" s="57">
        <f t="shared" si="51"/>
        <v>0</v>
      </c>
      <c r="U203" s="56">
        <f t="shared" si="52"/>
        <v>48.209210526315786</v>
      </c>
    </row>
    <row r="204" spans="1:23" x14ac:dyDescent="0.25">
      <c r="A204" s="55" t="s">
        <v>166</v>
      </c>
      <c r="B204" s="5">
        <f t="shared" si="57"/>
        <v>320</v>
      </c>
      <c r="C204" s="5">
        <f t="shared" si="60"/>
        <v>6</v>
      </c>
      <c r="D204" s="34">
        <v>3</v>
      </c>
      <c r="E204" s="34"/>
      <c r="F204" s="34">
        <v>116</v>
      </c>
      <c r="G204" s="34"/>
      <c r="H204" s="34"/>
      <c r="I204" s="35">
        <f t="shared" si="53"/>
        <v>9</v>
      </c>
      <c r="J204" s="34">
        <f t="shared" si="59"/>
        <v>1044</v>
      </c>
      <c r="K204" s="56">
        <f t="shared" si="48"/>
        <v>87</v>
      </c>
      <c r="L204" s="89">
        <f t="shared" si="49"/>
        <v>91.578947368421055</v>
      </c>
      <c r="M204" s="77">
        <v>0.95</v>
      </c>
      <c r="N204" s="88">
        <v>5</v>
      </c>
      <c r="O204" s="34">
        <v>0</v>
      </c>
      <c r="P204" s="58">
        <f t="shared" si="50"/>
        <v>5</v>
      </c>
      <c r="Q204" s="58" t="str">
        <f t="shared" si="45"/>
        <v>CDC LVL</v>
      </c>
      <c r="R204" s="56">
        <f t="shared" si="46"/>
        <v>47.392105263157895</v>
      </c>
      <c r="S204" s="56">
        <f t="shared" si="47"/>
        <v>0</v>
      </c>
      <c r="T204" s="57">
        <f t="shared" si="51"/>
        <v>0</v>
      </c>
      <c r="U204" s="56">
        <f t="shared" si="52"/>
        <v>47.392105263157895</v>
      </c>
    </row>
    <row r="205" spans="1:23" x14ac:dyDescent="0.25">
      <c r="A205" s="55" t="s">
        <v>166</v>
      </c>
      <c r="B205" s="5">
        <f t="shared" si="57"/>
        <v>321</v>
      </c>
      <c r="C205" s="5">
        <f t="shared" si="60"/>
        <v>6</v>
      </c>
      <c r="D205" s="34">
        <v>3</v>
      </c>
      <c r="E205" s="34"/>
      <c r="F205" s="34">
        <v>118</v>
      </c>
      <c r="G205" s="34"/>
      <c r="H205" s="34"/>
      <c r="I205" s="35">
        <f t="shared" si="53"/>
        <v>9</v>
      </c>
      <c r="J205" s="34">
        <f t="shared" si="59"/>
        <v>1062</v>
      </c>
      <c r="K205" s="56">
        <f t="shared" si="48"/>
        <v>88.5</v>
      </c>
      <c r="L205" s="89">
        <f t="shared" si="49"/>
        <v>93.15789473684211</v>
      </c>
      <c r="M205" s="77">
        <v>0.95</v>
      </c>
      <c r="N205" s="88">
        <v>5</v>
      </c>
      <c r="O205" s="34">
        <v>0</v>
      </c>
      <c r="P205" s="58">
        <f t="shared" si="50"/>
        <v>5</v>
      </c>
      <c r="Q205" s="58" t="str">
        <f t="shared" si="45"/>
        <v>CDC LVL</v>
      </c>
      <c r="R205" s="56">
        <f t="shared" si="46"/>
        <v>48.209210526315786</v>
      </c>
      <c r="S205" s="56">
        <f t="shared" si="47"/>
        <v>0</v>
      </c>
      <c r="T205" s="57">
        <f t="shared" si="51"/>
        <v>0</v>
      </c>
      <c r="U205" s="56">
        <f t="shared" si="52"/>
        <v>48.209210526315786</v>
      </c>
    </row>
    <row r="206" spans="1:23" x14ac:dyDescent="0.25">
      <c r="A206" s="55" t="s">
        <v>166</v>
      </c>
      <c r="B206" s="5">
        <f>B204+1</f>
        <v>321</v>
      </c>
      <c r="C206" s="5">
        <f>C204</f>
        <v>6</v>
      </c>
      <c r="D206" s="34">
        <v>3</v>
      </c>
      <c r="E206" s="34"/>
      <c r="F206" s="34">
        <v>118</v>
      </c>
      <c r="G206" s="34"/>
      <c r="H206" s="34"/>
      <c r="I206" s="35">
        <f t="shared" si="53"/>
        <v>9</v>
      </c>
      <c r="J206" s="34">
        <f t="shared" si="59"/>
        <v>1062</v>
      </c>
      <c r="K206" s="56">
        <f t="shared" si="48"/>
        <v>88.5</v>
      </c>
      <c r="L206" s="89">
        <f t="shared" si="49"/>
        <v>93.15789473684211</v>
      </c>
      <c r="M206" s="77">
        <v>0.95</v>
      </c>
      <c r="N206" s="88">
        <v>5</v>
      </c>
      <c r="O206" s="34">
        <v>0</v>
      </c>
      <c r="P206" s="58">
        <f t="shared" si="50"/>
        <v>5</v>
      </c>
      <c r="Q206" s="58" t="str">
        <f t="shared" si="45"/>
        <v>CDC LVL</v>
      </c>
      <c r="R206" s="56">
        <f t="shared" si="46"/>
        <v>48.209210526315786</v>
      </c>
      <c r="S206" s="56">
        <f t="shared" si="47"/>
        <v>0</v>
      </c>
      <c r="T206" s="57">
        <f t="shared" si="51"/>
        <v>0</v>
      </c>
      <c r="U206" s="56">
        <f t="shared" si="52"/>
        <v>48.209210526315786</v>
      </c>
    </row>
    <row r="207" spans="1:23" x14ac:dyDescent="0.25">
      <c r="A207" s="55" t="s">
        <v>166</v>
      </c>
      <c r="B207" s="5">
        <f>B204+1</f>
        <v>321</v>
      </c>
      <c r="C207" s="5">
        <f>C204</f>
        <v>6</v>
      </c>
      <c r="D207" s="34">
        <v>3</v>
      </c>
      <c r="E207" s="34"/>
      <c r="F207" s="34">
        <v>116</v>
      </c>
      <c r="G207" s="34"/>
      <c r="H207" s="34"/>
      <c r="I207" s="35">
        <f t="shared" si="53"/>
        <v>9</v>
      </c>
      <c r="J207" s="34">
        <f t="shared" si="59"/>
        <v>1044</v>
      </c>
      <c r="K207" s="56">
        <f t="shared" si="48"/>
        <v>87</v>
      </c>
      <c r="L207" s="89">
        <f t="shared" si="49"/>
        <v>91.578947368421055</v>
      </c>
      <c r="M207" s="77">
        <v>0.95</v>
      </c>
      <c r="N207" s="88">
        <v>5</v>
      </c>
      <c r="O207" s="34">
        <v>0</v>
      </c>
      <c r="P207" s="58">
        <f t="shared" si="50"/>
        <v>5</v>
      </c>
      <c r="Q207" s="58" t="str">
        <f t="shared" si="45"/>
        <v>CDC LVL</v>
      </c>
      <c r="R207" s="56">
        <f t="shared" si="46"/>
        <v>47.392105263157895</v>
      </c>
      <c r="S207" s="56">
        <f t="shared" si="47"/>
        <v>0</v>
      </c>
      <c r="T207" s="57">
        <f t="shared" si="51"/>
        <v>0</v>
      </c>
      <c r="U207" s="56">
        <f t="shared" si="52"/>
        <v>47.392105263157895</v>
      </c>
    </row>
    <row r="208" spans="1:23" x14ac:dyDescent="0.25">
      <c r="A208" s="55" t="s">
        <v>166</v>
      </c>
      <c r="B208" s="5">
        <f>B205+1</f>
        <v>322</v>
      </c>
      <c r="C208" s="5">
        <f>C205</f>
        <v>6</v>
      </c>
      <c r="D208" s="34">
        <v>3</v>
      </c>
      <c r="E208" s="34"/>
      <c r="F208" s="34">
        <v>119</v>
      </c>
      <c r="G208" s="34"/>
      <c r="H208" s="34"/>
      <c r="I208" s="35">
        <f t="shared" si="53"/>
        <v>9</v>
      </c>
      <c r="J208" s="34">
        <f t="shared" si="59"/>
        <v>1071</v>
      </c>
      <c r="K208" s="56">
        <f t="shared" si="48"/>
        <v>89.25</v>
      </c>
      <c r="L208" s="89">
        <f t="shared" si="49"/>
        <v>93.94736842105263</v>
      </c>
      <c r="M208" s="77">
        <v>0.95</v>
      </c>
      <c r="N208" s="88">
        <v>5</v>
      </c>
      <c r="O208" s="34">
        <v>0</v>
      </c>
      <c r="P208" s="58">
        <f t="shared" si="50"/>
        <v>5</v>
      </c>
      <c r="Q208" s="58" t="str">
        <f t="shared" si="45"/>
        <v>CDC LVL</v>
      </c>
      <c r="R208" s="56">
        <f t="shared" si="46"/>
        <v>48.617763157894736</v>
      </c>
      <c r="S208" s="56">
        <f t="shared" si="47"/>
        <v>0</v>
      </c>
      <c r="T208" s="57">
        <f t="shared" si="51"/>
        <v>0</v>
      </c>
      <c r="U208" s="56">
        <f t="shared" si="52"/>
        <v>48.617763157894736</v>
      </c>
    </row>
    <row r="209" spans="1:23" x14ac:dyDescent="0.25">
      <c r="A209" s="55" t="s">
        <v>176</v>
      </c>
      <c r="B209" s="5">
        <f t="shared" si="57"/>
        <v>323</v>
      </c>
      <c r="C209" s="5">
        <f t="shared" ref="C209:C216" si="61">C208</f>
        <v>6</v>
      </c>
      <c r="D209" s="34">
        <v>3</v>
      </c>
      <c r="E209" s="34"/>
      <c r="F209" s="34">
        <v>598</v>
      </c>
      <c r="G209" s="34"/>
      <c r="H209" s="34"/>
      <c r="I209" s="35">
        <f t="shared" si="53"/>
        <v>9</v>
      </c>
      <c r="J209" s="34">
        <f t="shared" si="59"/>
        <v>5382</v>
      </c>
      <c r="K209" s="56">
        <f t="shared" si="48"/>
        <v>448.5</v>
      </c>
      <c r="L209" s="89">
        <f t="shared" si="49"/>
        <v>472.10526315789474</v>
      </c>
      <c r="M209" s="77">
        <v>0.95</v>
      </c>
      <c r="N209" s="88">
        <v>5</v>
      </c>
      <c r="O209" s="34">
        <v>0</v>
      </c>
      <c r="P209" s="58">
        <f t="shared" si="50"/>
        <v>5</v>
      </c>
      <c r="Q209" s="65" t="str">
        <f t="shared" ref="Q209:Q250" si="62">IF(P209&gt;=12,"CDC Airborne LVL",IF(P209&gt;=6,"CDC &amp; Harvard LVL",IF(P209&gt;=5,"CDC LVL",IF(P209&gt;=4,"Low",IF(P209&gt;=3,"Poor",IF(P209&gt;=2,"Bad",IF(P209&gt;=1,"Very Bad","Fail")))))))</f>
        <v>CDC LVL</v>
      </c>
      <c r="R209" s="56">
        <f t="shared" ref="R209:R250" si="63">$B$10*L209</f>
        <v>244.3144736842105</v>
      </c>
      <c r="S209" s="56">
        <f t="shared" ref="S209:S250" si="64">$B$12*J209*(O209/12)</f>
        <v>0</v>
      </c>
      <c r="T209" s="57">
        <f t="shared" si="51"/>
        <v>0</v>
      </c>
      <c r="U209" s="56">
        <f t="shared" si="52"/>
        <v>244.3144736842105</v>
      </c>
    </row>
    <row r="210" spans="1:23" x14ac:dyDescent="0.25">
      <c r="A210" s="55" t="s">
        <v>175</v>
      </c>
      <c r="B210" s="5">
        <f t="shared" si="57"/>
        <v>324</v>
      </c>
      <c r="C210" s="5">
        <f t="shared" si="61"/>
        <v>6</v>
      </c>
      <c r="D210" s="34">
        <v>3</v>
      </c>
      <c r="E210" s="34"/>
      <c r="F210" s="34">
        <v>172</v>
      </c>
      <c r="G210" s="34">
        <f>SUM(F200:F210)</f>
        <v>2095</v>
      </c>
      <c r="H210" s="34"/>
      <c r="I210" s="35">
        <f t="shared" si="53"/>
        <v>9</v>
      </c>
      <c r="J210" s="34">
        <f t="shared" si="59"/>
        <v>1548</v>
      </c>
      <c r="K210" s="56">
        <f t="shared" ref="K210:K250" si="65">J210*N210/60</f>
        <v>129</v>
      </c>
      <c r="L210" s="89">
        <f t="shared" ref="L210:L250" si="66">K210/M210</f>
        <v>135.78947368421052</v>
      </c>
      <c r="M210" s="77">
        <v>0.95</v>
      </c>
      <c r="N210" s="88">
        <v>5</v>
      </c>
      <c r="O210" s="34">
        <v>0</v>
      </c>
      <c r="P210" s="58">
        <f t="shared" ref="P210:P250" si="67">N210+O210</f>
        <v>5</v>
      </c>
      <c r="Q210" s="65" t="str">
        <f t="shared" si="62"/>
        <v>CDC LVL</v>
      </c>
      <c r="R210" s="56">
        <f t="shared" si="63"/>
        <v>70.271052631578939</v>
      </c>
      <c r="S210" s="56">
        <f t="shared" si="64"/>
        <v>0</v>
      </c>
      <c r="T210" s="57">
        <f t="shared" ref="T210:T250" si="68">S210/R210</f>
        <v>0</v>
      </c>
      <c r="U210" s="56">
        <f t="shared" ref="U210:U250" si="69">R210+S210</f>
        <v>70.271052631578939</v>
      </c>
    </row>
    <row r="211" spans="1:23" s="42" customFormat="1" x14ac:dyDescent="0.25">
      <c r="A211" s="66" t="s">
        <v>181</v>
      </c>
      <c r="B211" s="67">
        <f t="shared" si="57"/>
        <v>325</v>
      </c>
      <c r="C211" s="67">
        <f t="shared" si="61"/>
        <v>6</v>
      </c>
      <c r="D211" s="68">
        <v>4</v>
      </c>
      <c r="E211" s="68"/>
      <c r="F211" s="68">
        <v>207</v>
      </c>
      <c r="G211" s="68"/>
      <c r="H211" s="68"/>
      <c r="I211" s="85">
        <f t="shared" si="53"/>
        <v>9</v>
      </c>
      <c r="J211" s="68">
        <f t="shared" si="59"/>
        <v>1863</v>
      </c>
      <c r="K211" s="56">
        <f t="shared" si="65"/>
        <v>155.25</v>
      </c>
      <c r="L211" s="89">
        <f t="shared" si="66"/>
        <v>163.42105263157896</v>
      </c>
      <c r="M211" s="77">
        <v>0.95</v>
      </c>
      <c r="N211" s="88">
        <v>5</v>
      </c>
      <c r="O211" s="68">
        <v>0</v>
      </c>
      <c r="P211" s="71">
        <f t="shared" si="67"/>
        <v>5</v>
      </c>
      <c r="Q211" s="71" t="str">
        <f t="shared" si="62"/>
        <v>CDC LVL</v>
      </c>
      <c r="R211" s="69">
        <f t="shared" si="63"/>
        <v>84.570394736842104</v>
      </c>
      <c r="S211" s="69">
        <f t="shared" si="64"/>
        <v>0</v>
      </c>
      <c r="T211" s="70">
        <f t="shared" si="68"/>
        <v>0</v>
      </c>
      <c r="U211" s="69">
        <f t="shared" si="69"/>
        <v>84.570394736842104</v>
      </c>
      <c r="V211" s="47"/>
      <c r="W211" s="47"/>
    </row>
    <row r="212" spans="1:23" x14ac:dyDescent="0.25">
      <c r="A212" s="55" t="s">
        <v>176</v>
      </c>
      <c r="B212" s="5">
        <f t="shared" si="57"/>
        <v>326</v>
      </c>
      <c r="C212" s="5">
        <f t="shared" si="61"/>
        <v>6</v>
      </c>
      <c r="D212" s="34">
        <v>4</v>
      </c>
      <c r="E212" s="34"/>
      <c r="F212" s="34">
        <v>600</v>
      </c>
      <c r="G212" s="34"/>
      <c r="H212" s="34"/>
      <c r="I212" s="35">
        <f t="shared" si="53"/>
        <v>9</v>
      </c>
      <c r="J212" s="34">
        <f t="shared" si="59"/>
        <v>5400</v>
      </c>
      <c r="K212" s="56">
        <f t="shared" si="65"/>
        <v>450</v>
      </c>
      <c r="L212" s="89">
        <f t="shared" si="66"/>
        <v>473.68421052631584</v>
      </c>
      <c r="M212" s="77">
        <v>0.95</v>
      </c>
      <c r="N212" s="88">
        <v>5</v>
      </c>
      <c r="O212" s="34">
        <v>0</v>
      </c>
      <c r="P212" s="58">
        <f t="shared" si="67"/>
        <v>5</v>
      </c>
      <c r="Q212" s="58" t="str">
        <f t="shared" si="62"/>
        <v>CDC LVL</v>
      </c>
      <c r="R212" s="56">
        <f t="shared" si="63"/>
        <v>245.13157894736844</v>
      </c>
      <c r="S212" s="56">
        <f t="shared" si="64"/>
        <v>0</v>
      </c>
      <c r="T212" s="57">
        <f t="shared" si="68"/>
        <v>0</v>
      </c>
      <c r="U212" s="56">
        <f t="shared" si="69"/>
        <v>245.13157894736844</v>
      </c>
    </row>
    <row r="213" spans="1:23" x14ac:dyDescent="0.25">
      <c r="A213" s="55" t="s">
        <v>177</v>
      </c>
      <c r="B213" s="5">
        <f t="shared" si="57"/>
        <v>327</v>
      </c>
      <c r="C213" s="5">
        <f t="shared" si="61"/>
        <v>6</v>
      </c>
      <c r="D213" s="34">
        <v>4</v>
      </c>
      <c r="E213" s="34"/>
      <c r="F213" s="34">
        <v>400</v>
      </c>
      <c r="G213" s="34"/>
      <c r="H213" s="34"/>
      <c r="I213" s="35">
        <f t="shared" si="53"/>
        <v>9</v>
      </c>
      <c r="J213" s="34">
        <f t="shared" si="59"/>
        <v>3600</v>
      </c>
      <c r="K213" s="56">
        <f t="shared" si="65"/>
        <v>300</v>
      </c>
      <c r="L213" s="89">
        <f t="shared" si="66"/>
        <v>315.78947368421052</v>
      </c>
      <c r="M213" s="77">
        <v>0.95</v>
      </c>
      <c r="N213" s="88">
        <v>5</v>
      </c>
      <c r="O213" s="34">
        <v>0</v>
      </c>
      <c r="P213" s="58">
        <f t="shared" si="67"/>
        <v>5</v>
      </c>
      <c r="Q213" s="58" t="str">
        <f t="shared" si="62"/>
        <v>CDC LVL</v>
      </c>
      <c r="R213" s="56">
        <f t="shared" si="63"/>
        <v>163.42105263157893</v>
      </c>
      <c r="S213" s="56">
        <f t="shared" si="64"/>
        <v>0</v>
      </c>
      <c r="T213" s="57">
        <f t="shared" si="68"/>
        <v>0</v>
      </c>
      <c r="U213" s="56">
        <f t="shared" si="69"/>
        <v>163.42105263157893</v>
      </c>
    </row>
    <row r="214" spans="1:23" x14ac:dyDescent="0.25">
      <c r="A214" s="55" t="s">
        <v>178</v>
      </c>
      <c r="B214" s="5">
        <f t="shared" si="57"/>
        <v>328</v>
      </c>
      <c r="C214" s="5">
        <f t="shared" si="61"/>
        <v>6</v>
      </c>
      <c r="D214" s="34">
        <v>4</v>
      </c>
      <c r="E214" s="34"/>
      <c r="F214" s="34">
        <v>300</v>
      </c>
      <c r="G214" s="34">
        <f>SUM(F211:F214)</f>
        <v>1507</v>
      </c>
      <c r="H214" s="34"/>
      <c r="I214" s="35">
        <f t="shared" ref="I214:I250" si="70">I$15</f>
        <v>9</v>
      </c>
      <c r="J214" s="34">
        <f t="shared" si="59"/>
        <v>2700</v>
      </c>
      <c r="K214" s="56">
        <f t="shared" si="65"/>
        <v>225</v>
      </c>
      <c r="L214" s="89">
        <f t="shared" si="66"/>
        <v>236.84210526315792</v>
      </c>
      <c r="M214" s="77">
        <v>0.95</v>
      </c>
      <c r="N214" s="88">
        <v>5</v>
      </c>
      <c r="O214" s="34">
        <v>0</v>
      </c>
      <c r="P214" s="58">
        <f t="shared" si="67"/>
        <v>5</v>
      </c>
      <c r="Q214" s="58" t="str">
        <f t="shared" si="62"/>
        <v>CDC LVL</v>
      </c>
      <c r="R214" s="56">
        <f t="shared" si="63"/>
        <v>122.56578947368422</v>
      </c>
      <c r="S214" s="56">
        <f t="shared" si="64"/>
        <v>0</v>
      </c>
      <c r="T214" s="57">
        <f t="shared" si="68"/>
        <v>0</v>
      </c>
      <c r="U214" s="56">
        <f t="shared" si="69"/>
        <v>122.56578947368422</v>
      </c>
    </row>
    <row r="215" spans="1:23" s="42" customFormat="1" x14ac:dyDescent="0.25">
      <c r="A215" s="66" t="s">
        <v>187</v>
      </c>
      <c r="B215" s="67">
        <f>B213+1</f>
        <v>328</v>
      </c>
      <c r="C215" s="67">
        <f t="shared" si="61"/>
        <v>6</v>
      </c>
      <c r="D215" s="68">
        <v>5</v>
      </c>
      <c r="E215" s="68"/>
      <c r="F215" s="68">
        <v>400</v>
      </c>
      <c r="G215" s="68"/>
      <c r="H215" s="68"/>
      <c r="I215" s="85">
        <f t="shared" si="70"/>
        <v>9</v>
      </c>
      <c r="J215" s="68">
        <f t="shared" si="59"/>
        <v>3600</v>
      </c>
      <c r="K215" s="56">
        <f t="shared" si="65"/>
        <v>300</v>
      </c>
      <c r="L215" s="89">
        <f t="shared" si="66"/>
        <v>315.78947368421052</v>
      </c>
      <c r="M215" s="77">
        <v>0.95</v>
      </c>
      <c r="N215" s="88">
        <v>5</v>
      </c>
      <c r="O215" s="68">
        <v>0</v>
      </c>
      <c r="P215" s="71">
        <f t="shared" si="67"/>
        <v>5</v>
      </c>
      <c r="Q215" s="71" t="str">
        <f t="shared" si="62"/>
        <v>CDC LVL</v>
      </c>
      <c r="R215" s="69">
        <f t="shared" si="63"/>
        <v>163.42105263157893</v>
      </c>
      <c r="S215" s="69">
        <f t="shared" si="64"/>
        <v>0</v>
      </c>
      <c r="T215" s="70">
        <f t="shared" si="68"/>
        <v>0</v>
      </c>
      <c r="U215" s="69">
        <f t="shared" si="69"/>
        <v>163.42105263157893</v>
      </c>
      <c r="V215" s="47"/>
      <c r="W215" s="47"/>
    </row>
    <row r="216" spans="1:23" x14ac:dyDescent="0.25">
      <c r="A216" s="55" t="s">
        <v>187</v>
      </c>
      <c r="B216" s="5">
        <f>B214+1</f>
        <v>329</v>
      </c>
      <c r="C216" s="5">
        <f t="shared" si="61"/>
        <v>6</v>
      </c>
      <c r="D216" s="34">
        <v>5</v>
      </c>
      <c r="E216" s="34"/>
      <c r="F216" s="34">
        <v>400</v>
      </c>
      <c r="G216" s="34">
        <f>SUM(F215:F216)</f>
        <v>800</v>
      </c>
      <c r="H216" s="59">
        <f>SUM(F178:F216)</f>
        <v>9127</v>
      </c>
      <c r="I216" s="35">
        <f t="shared" si="70"/>
        <v>9</v>
      </c>
      <c r="J216" s="34">
        <f t="shared" si="59"/>
        <v>3600</v>
      </c>
      <c r="K216" s="56">
        <f t="shared" si="65"/>
        <v>300</v>
      </c>
      <c r="L216" s="89">
        <f t="shared" si="66"/>
        <v>315.78947368421052</v>
      </c>
      <c r="M216" s="77">
        <v>0.95</v>
      </c>
      <c r="N216" s="88">
        <v>5</v>
      </c>
      <c r="O216" s="34">
        <v>0</v>
      </c>
      <c r="P216" s="58">
        <f t="shared" si="67"/>
        <v>5</v>
      </c>
      <c r="Q216" s="58" t="str">
        <f t="shared" si="62"/>
        <v>CDC LVL</v>
      </c>
      <c r="R216" s="56">
        <f t="shared" si="63"/>
        <v>163.42105263157893</v>
      </c>
      <c r="S216" s="56">
        <f t="shared" si="64"/>
        <v>0</v>
      </c>
      <c r="T216" s="57">
        <f t="shared" si="68"/>
        <v>0</v>
      </c>
      <c r="U216" s="56">
        <f t="shared" si="69"/>
        <v>163.42105263157893</v>
      </c>
    </row>
    <row r="217" spans="1:23" s="39" customFormat="1" x14ac:dyDescent="0.25">
      <c r="A217" s="60" t="s">
        <v>197</v>
      </c>
      <c r="B217" s="13">
        <v>300</v>
      </c>
      <c r="C217" s="13">
        <v>7</v>
      </c>
      <c r="D217" s="61">
        <v>1</v>
      </c>
      <c r="E217" s="61"/>
      <c r="F217" s="61">
        <v>215</v>
      </c>
      <c r="G217" s="61"/>
      <c r="H217" s="61"/>
      <c r="I217" s="84">
        <f t="shared" si="70"/>
        <v>9</v>
      </c>
      <c r="J217" s="61">
        <f t="shared" si="59"/>
        <v>1935</v>
      </c>
      <c r="K217" s="56">
        <f t="shared" si="65"/>
        <v>161.25</v>
      </c>
      <c r="L217" s="89">
        <f t="shared" si="66"/>
        <v>169.73684210526318</v>
      </c>
      <c r="M217" s="77">
        <v>0.95</v>
      </c>
      <c r="N217" s="88">
        <v>5</v>
      </c>
      <c r="O217" s="61">
        <v>0</v>
      </c>
      <c r="P217" s="64">
        <f t="shared" si="67"/>
        <v>5</v>
      </c>
      <c r="Q217" s="64" t="str">
        <f t="shared" si="62"/>
        <v>CDC LVL</v>
      </c>
      <c r="R217" s="62">
        <f t="shared" si="63"/>
        <v>87.838815789473685</v>
      </c>
      <c r="S217" s="62">
        <f t="shared" si="64"/>
        <v>0</v>
      </c>
      <c r="T217" s="63">
        <f t="shared" si="68"/>
        <v>0</v>
      </c>
      <c r="U217" s="62">
        <f t="shared" si="69"/>
        <v>87.838815789473685</v>
      </c>
      <c r="V217" s="41"/>
      <c r="W217" s="41"/>
    </row>
    <row r="218" spans="1:23" x14ac:dyDescent="0.25">
      <c r="A218" s="55" t="s">
        <v>313</v>
      </c>
      <c r="B218" s="5">
        <f t="shared" ref="B218:B248" si="71">B217+1</f>
        <v>301</v>
      </c>
      <c r="C218" s="5">
        <f t="shared" ref="C218:C229" si="72">C217</f>
        <v>7</v>
      </c>
      <c r="D218" s="34">
        <v>1</v>
      </c>
      <c r="E218" s="34"/>
      <c r="F218" s="34">
        <v>109</v>
      </c>
      <c r="G218" s="34"/>
      <c r="H218" s="34"/>
      <c r="I218" s="35">
        <f t="shared" si="70"/>
        <v>9</v>
      </c>
      <c r="J218" s="34">
        <f t="shared" si="59"/>
        <v>981</v>
      </c>
      <c r="K218" s="56">
        <f t="shared" si="65"/>
        <v>81.75</v>
      </c>
      <c r="L218" s="89">
        <f t="shared" si="66"/>
        <v>86.05263157894737</v>
      </c>
      <c r="M218" s="77">
        <v>0.95</v>
      </c>
      <c r="N218" s="88">
        <v>5</v>
      </c>
      <c r="O218" s="34">
        <v>0</v>
      </c>
      <c r="P218" s="58">
        <f t="shared" si="67"/>
        <v>5</v>
      </c>
      <c r="Q218" s="58" t="str">
        <f t="shared" si="62"/>
        <v>CDC LVL</v>
      </c>
      <c r="R218" s="56">
        <f t="shared" si="63"/>
        <v>44.532236842105263</v>
      </c>
      <c r="S218" s="56">
        <f t="shared" si="64"/>
        <v>0</v>
      </c>
      <c r="T218" s="57">
        <f t="shared" si="68"/>
        <v>0</v>
      </c>
      <c r="U218" s="56">
        <f t="shared" si="69"/>
        <v>44.532236842105263</v>
      </c>
    </row>
    <row r="219" spans="1:23" x14ac:dyDescent="0.25">
      <c r="A219" s="55" t="s">
        <v>314</v>
      </c>
      <c r="B219" s="5">
        <f t="shared" si="71"/>
        <v>302</v>
      </c>
      <c r="C219" s="5">
        <f t="shared" si="72"/>
        <v>7</v>
      </c>
      <c r="D219" s="34">
        <v>1</v>
      </c>
      <c r="E219" s="34"/>
      <c r="F219" s="34">
        <v>242</v>
      </c>
      <c r="G219" s="34"/>
      <c r="H219" s="34"/>
      <c r="I219" s="35">
        <f t="shared" si="70"/>
        <v>9</v>
      </c>
      <c r="J219" s="34">
        <f t="shared" si="59"/>
        <v>2178</v>
      </c>
      <c r="K219" s="56">
        <f t="shared" si="65"/>
        <v>181.5</v>
      </c>
      <c r="L219" s="89">
        <f t="shared" si="66"/>
        <v>191.05263157894737</v>
      </c>
      <c r="M219" s="77">
        <v>0.95</v>
      </c>
      <c r="N219" s="88">
        <v>5</v>
      </c>
      <c r="O219" s="34">
        <v>0</v>
      </c>
      <c r="P219" s="58">
        <f t="shared" si="67"/>
        <v>5</v>
      </c>
      <c r="Q219" s="65" t="str">
        <f t="shared" si="62"/>
        <v>CDC LVL</v>
      </c>
      <c r="R219" s="56">
        <f t="shared" si="63"/>
        <v>98.869736842105254</v>
      </c>
      <c r="S219" s="56">
        <f t="shared" si="64"/>
        <v>0</v>
      </c>
      <c r="T219" s="57">
        <f t="shared" si="68"/>
        <v>0</v>
      </c>
      <c r="U219" s="56">
        <f t="shared" si="69"/>
        <v>98.869736842105254</v>
      </c>
    </row>
    <row r="220" spans="1:23" x14ac:dyDescent="0.25">
      <c r="A220" s="55" t="s">
        <v>315</v>
      </c>
      <c r="B220" s="5">
        <f t="shared" si="71"/>
        <v>303</v>
      </c>
      <c r="C220" s="5">
        <f t="shared" si="72"/>
        <v>7</v>
      </c>
      <c r="D220" s="34">
        <v>1</v>
      </c>
      <c r="E220" s="34"/>
      <c r="F220" s="34">
        <v>1220</v>
      </c>
      <c r="G220" s="34"/>
      <c r="H220" s="34"/>
      <c r="I220" s="35">
        <f t="shared" si="70"/>
        <v>9</v>
      </c>
      <c r="J220" s="34">
        <f t="shared" si="59"/>
        <v>10980</v>
      </c>
      <c r="K220" s="56">
        <f t="shared" si="65"/>
        <v>915</v>
      </c>
      <c r="L220" s="89">
        <f t="shared" si="66"/>
        <v>963.1578947368422</v>
      </c>
      <c r="M220" s="77">
        <v>0.95</v>
      </c>
      <c r="N220" s="88">
        <v>5</v>
      </c>
      <c r="O220" s="34">
        <v>0</v>
      </c>
      <c r="P220" s="58">
        <f t="shared" si="67"/>
        <v>5</v>
      </c>
      <c r="Q220" s="65" t="str">
        <f t="shared" si="62"/>
        <v>CDC LVL</v>
      </c>
      <c r="R220" s="56">
        <f t="shared" si="63"/>
        <v>498.43421052631578</v>
      </c>
      <c r="S220" s="56">
        <f t="shared" si="64"/>
        <v>0</v>
      </c>
      <c r="T220" s="57">
        <f t="shared" si="68"/>
        <v>0</v>
      </c>
      <c r="U220" s="56">
        <f t="shared" si="69"/>
        <v>498.43421052631578</v>
      </c>
    </row>
    <row r="221" spans="1:23" x14ac:dyDescent="0.25">
      <c r="A221" s="55" t="s">
        <v>198</v>
      </c>
      <c r="B221" s="5">
        <f t="shared" si="71"/>
        <v>304</v>
      </c>
      <c r="C221" s="5">
        <f t="shared" si="72"/>
        <v>7</v>
      </c>
      <c r="D221" s="34">
        <v>1</v>
      </c>
      <c r="E221" s="34"/>
      <c r="F221" s="34">
        <v>151</v>
      </c>
      <c r="G221" s="34"/>
      <c r="H221" s="34"/>
      <c r="I221" s="35">
        <f t="shared" si="70"/>
        <v>9</v>
      </c>
      <c r="J221" s="34">
        <f t="shared" ref="J221:J250" si="73">F221*I221</f>
        <v>1359</v>
      </c>
      <c r="K221" s="56">
        <f t="shared" si="65"/>
        <v>113.25</v>
      </c>
      <c r="L221" s="89">
        <f t="shared" si="66"/>
        <v>119.21052631578948</v>
      </c>
      <c r="M221" s="77">
        <v>0.95</v>
      </c>
      <c r="N221" s="88">
        <v>5</v>
      </c>
      <c r="O221" s="34">
        <v>0</v>
      </c>
      <c r="P221" s="58">
        <f t="shared" si="67"/>
        <v>5</v>
      </c>
      <c r="Q221" s="65" t="str">
        <f t="shared" si="62"/>
        <v>CDC LVL</v>
      </c>
      <c r="R221" s="56">
        <f t="shared" si="63"/>
        <v>61.691447368421052</v>
      </c>
      <c r="S221" s="56">
        <f t="shared" si="64"/>
        <v>0</v>
      </c>
      <c r="T221" s="57">
        <f t="shared" si="68"/>
        <v>0</v>
      </c>
      <c r="U221" s="56">
        <f t="shared" si="69"/>
        <v>61.691447368421052</v>
      </c>
    </row>
    <row r="222" spans="1:23" x14ac:dyDescent="0.25">
      <c r="A222" s="55" t="s">
        <v>176</v>
      </c>
      <c r="B222" s="5">
        <f t="shared" si="71"/>
        <v>305</v>
      </c>
      <c r="C222" s="5">
        <f t="shared" si="72"/>
        <v>7</v>
      </c>
      <c r="D222" s="34">
        <v>1</v>
      </c>
      <c r="E222" s="34"/>
      <c r="F222" s="34">
        <v>92</v>
      </c>
      <c r="G222" s="34"/>
      <c r="H222" s="34"/>
      <c r="I222" s="35">
        <f t="shared" si="70"/>
        <v>9</v>
      </c>
      <c r="J222" s="34">
        <f t="shared" si="73"/>
        <v>828</v>
      </c>
      <c r="K222" s="56">
        <f t="shared" si="65"/>
        <v>69</v>
      </c>
      <c r="L222" s="89">
        <f t="shared" si="66"/>
        <v>72.631578947368425</v>
      </c>
      <c r="M222" s="77">
        <v>0.95</v>
      </c>
      <c r="N222" s="88">
        <v>5</v>
      </c>
      <c r="O222" s="34">
        <v>0</v>
      </c>
      <c r="P222" s="58">
        <f t="shared" si="67"/>
        <v>5</v>
      </c>
      <c r="Q222" s="58" t="str">
        <f t="shared" si="62"/>
        <v>CDC LVL</v>
      </c>
      <c r="R222" s="56">
        <f t="shared" si="63"/>
        <v>37.586842105263159</v>
      </c>
      <c r="S222" s="56">
        <f t="shared" si="64"/>
        <v>0</v>
      </c>
      <c r="T222" s="57">
        <f t="shared" si="68"/>
        <v>0</v>
      </c>
      <c r="U222" s="56">
        <f t="shared" si="69"/>
        <v>37.586842105263159</v>
      </c>
    </row>
    <row r="223" spans="1:23" x14ac:dyDescent="0.25">
      <c r="A223" s="55" t="s">
        <v>169</v>
      </c>
      <c r="B223" s="5">
        <f t="shared" si="71"/>
        <v>306</v>
      </c>
      <c r="C223" s="5">
        <f t="shared" si="72"/>
        <v>7</v>
      </c>
      <c r="D223" s="34">
        <v>1</v>
      </c>
      <c r="E223" s="34"/>
      <c r="F223" s="34">
        <v>64</v>
      </c>
      <c r="G223" s="34">
        <f>SUM(F217:F223)</f>
        <v>2093</v>
      </c>
      <c r="H223" s="34"/>
      <c r="I223" s="35">
        <f t="shared" si="70"/>
        <v>9</v>
      </c>
      <c r="J223" s="34">
        <f t="shared" si="73"/>
        <v>576</v>
      </c>
      <c r="K223" s="56">
        <f t="shared" si="65"/>
        <v>48</v>
      </c>
      <c r="L223" s="89">
        <f t="shared" si="66"/>
        <v>50.526315789473685</v>
      </c>
      <c r="M223" s="77">
        <v>0.95</v>
      </c>
      <c r="N223" s="88">
        <v>5</v>
      </c>
      <c r="O223" s="34">
        <v>0</v>
      </c>
      <c r="P223" s="58">
        <f t="shared" si="67"/>
        <v>5</v>
      </c>
      <c r="Q223" s="58" t="str">
        <f t="shared" si="62"/>
        <v>CDC LVL</v>
      </c>
      <c r="R223" s="56">
        <f t="shared" si="63"/>
        <v>26.147368421052629</v>
      </c>
      <c r="S223" s="56">
        <f t="shared" si="64"/>
        <v>0</v>
      </c>
      <c r="T223" s="57">
        <f t="shared" si="68"/>
        <v>0</v>
      </c>
      <c r="U223" s="56">
        <f t="shared" si="69"/>
        <v>26.147368421052629</v>
      </c>
    </row>
    <row r="224" spans="1:23" s="42" customFormat="1" x14ac:dyDescent="0.25">
      <c r="A224" s="66" t="s">
        <v>170</v>
      </c>
      <c r="B224" s="67">
        <f t="shared" si="71"/>
        <v>307</v>
      </c>
      <c r="C224" s="67">
        <f t="shared" si="72"/>
        <v>7</v>
      </c>
      <c r="D224" s="68">
        <v>2</v>
      </c>
      <c r="E224" s="68"/>
      <c r="F224" s="68">
        <v>1279</v>
      </c>
      <c r="G224" s="68"/>
      <c r="H224" s="68"/>
      <c r="I224" s="86">
        <f>I$15</f>
        <v>9</v>
      </c>
      <c r="J224" s="68">
        <f t="shared" si="73"/>
        <v>11511</v>
      </c>
      <c r="K224" s="56">
        <f t="shared" si="65"/>
        <v>959.25</v>
      </c>
      <c r="L224" s="89">
        <f t="shared" si="66"/>
        <v>1009.7368421052632</v>
      </c>
      <c r="M224" s="77">
        <v>0.95</v>
      </c>
      <c r="N224" s="88">
        <v>5</v>
      </c>
      <c r="O224" s="68">
        <v>0</v>
      </c>
      <c r="P224" s="71">
        <f t="shared" si="67"/>
        <v>5</v>
      </c>
      <c r="Q224" s="71" t="str">
        <f t="shared" si="62"/>
        <v>CDC LVL</v>
      </c>
      <c r="R224" s="69">
        <f t="shared" si="63"/>
        <v>522.53881578947369</v>
      </c>
      <c r="S224" s="69">
        <f t="shared" si="64"/>
        <v>0</v>
      </c>
      <c r="T224" s="70">
        <f t="shared" si="68"/>
        <v>0</v>
      </c>
      <c r="U224" s="69">
        <f t="shared" si="69"/>
        <v>522.53881578947369</v>
      </c>
      <c r="V224" s="47"/>
      <c r="W224" s="47"/>
    </row>
    <row r="225" spans="1:23" x14ac:dyDescent="0.25">
      <c r="A225" s="55" t="s">
        <v>199</v>
      </c>
      <c r="B225" s="5">
        <f t="shared" si="71"/>
        <v>308</v>
      </c>
      <c r="C225" s="5">
        <f t="shared" si="72"/>
        <v>7</v>
      </c>
      <c r="D225" s="34">
        <v>2</v>
      </c>
      <c r="E225" s="34"/>
      <c r="F225" s="34">
        <v>122</v>
      </c>
      <c r="G225" s="34"/>
      <c r="H225" s="34"/>
      <c r="I225" s="35">
        <f t="shared" si="70"/>
        <v>9</v>
      </c>
      <c r="J225" s="34">
        <f t="shared" si="73"/>
        <v>1098</v>
      </c>
      <c r="K225" s="56">
        <f t="shared" si="65"/>
        <v>91.5</v>
      </c>
      <c r="L225" s="89">
        <f t="shared" si="66"/>
        <v>96.31578947368422</v>
      </c>
      <c r="M225" s="77">
        <v>0.95</v>
      </c>
      <c r="N225" s="88">
        <v>5</v>
      </c>
      <c r="O225" s="34">
        <v>0</v>
      </c>
      <c r="P225" s="58">
        <f t="shared" si="67"/>
        <v>5</v>
      </c>
      <c r="Q225" s="58" t="str">
        <f t="shared" si="62"/>
        <v>CDC LVL</v>
      </c>
      <c r="R225" s="56">
        <f t="shared" si="63"/>
        <v>49.843421052631577</v>
      </c>
      <c r="S225" s="56">
        <f t="shared" si="64"/>
        <v>0</v>
      </c>
      <c r="T225" s="57">
        <f t="shared" si="68"/>
        <v>0</v>
      </c>
      <c r="U225" s="56">
        <f t="shared" si="69"/>
        <v>49.843421052631577</v>
      </c>
    </row>
    <row r="226" spans="1:23" x14ac:dyDescent="0.25">
      <c r="A226" s="55" t="s">
        <v>166</v>
      </c>
      <c r="B226" s="5">
        <f t="shared" si="71"/>
        <v>309</v>
      </c>
      <c r="C226" s="5">
        <f t="shared" si="72"/>
        <v>7</v>
      </c>
      <c r="D226" s="34">
        <v>2</v>
      </c>
      <c r="E226" s="34"/>
      <c r="F226" s="34">
        <v>122</v>
      </c>
      <c r="G226" s="34"/>
      <c r="H226" s="34"/>
      <c r="I226" s="35">
        <f t="shared" si="70"/>
        <v>9</v>
      </c>
      <c r="J226" s="34">
        <f t="shared" si="73"/>
        <v>1098</v>
      </c>
      <c r="K226" s="56">
        <f t="shared" si="65"/>
        <v>91.5</v>
      </c>
      <c r="L226" s="89">
        <f t="shared" si="66"/>
        <v>96.31578947368422</v>
      </c>
      <c r="M226" s="77">
        <v>0.95</v>
      </c>
      <c r="N226" s="88">
        <v>5</v>
      </c>
      <c r="O226" s="34">
        <v>0</v>
      </c>
      <c r="P226" s="58">
        <f t="shared" si="67"/>
        <v>5</v>
      </c>
      <c r="Q226" s="58" t="str">
        <f t="shared" si="62"/>
        <v>CDC LVL</v>
      </c>
      <c r="R226" s="56">
        <f t="shared" si="63"/>
        <v>49.843421052631577</v>
      </c>
      <c r="S226" s="56">
        <f t="shared" si="64"/>
        <v>0</v>
      </c>
      <c r="T226" s="57">
        <f t="shared" si="68"/>
        <v>0</v>
      </c>
      <c r="U226" s="56">
        <f t="shared" si="69"/>
        <v>49.843421052631577</v>
      </c>
    </row>
    <row r="227" spans="1:23" x14ac:dyDescent="0.25">
      <c r="A227" s="55" t="s">
        <v>313</v>
      </c>
      <c r="B227" s="5">
        <f t="shared" si="71"/>
        <v>310</v>
      </c>
      <c r="C227" s="5">
        <f t="shared" si="72"/>
        <v>7</v>
      </c>
      <c r="D227" s="34">
        <v>2</v>
      </c>
      <c r="E227" s="34"/>
      <c r="F227" s="34">
        <v>179</v>
      </c>
      <c r="G227" s="34"/>
      <c r="H227" s="34"/>
      <c r="I227" s="35">
        <f t="shared" si="70"/>
        <v>9</v>
      </c>
      <c r="J227" s="34">
        <f t="shared" si="73"/>
        <v>1611</v>
      </c>
      <c r="K227" s="56">
        <f t="shared" si="65"/>
        <v>134.25</v>
      </c>
      <c r="L227" s="89">
        <f t="shared" si="66"/>
        <v>141.31578947368422</v>
      </c>
      <c r="M227" s="77">
        <v>0.95</v>
      </c>
      <c r="N227" s="88">
        <v>5</v>
      </c>
      <c r="O227" s="34">
        <v>0</v>
      </c>
      <c r="P227" s="58">
        <f t="shared" si="67"/>
        <v>5</v>
      </c>
      <c r="Q227" s="58" t="str">
        <f t="shared" si="62"/>
        <v>CDC LVL</v>
      </c>
      <c r="R227" s="56">
        <f t="shared" si="63"/>
        <v>73.130921052631578</v>
      </c>
      <c r="S227" s="56">
        <f t="shared" si="64"/>
        <v>0</v>
      </c>
      <c r="T227" s="57">
        <f t="shared" si="68"/>
        <v>0</v>
      </c>
      <c r="U227" s="56">
        <f t="shared" si="69"/>
        <v>73.130921052631578</v>
      </c>
    </row>
    <row r="228" spans="1:23" x14ac:dyDescent="0.25">
      <c r="A228" s="55" t="s">
        <v>314</v>
      </c>
      <c r="B228" s="5">
        <f t="shared" si="71"/>
        <v>311</v>
      </c>
      <c r="C228" s="5">
        <f t="shared" si="72"/>
        <v>7</v>
      </c>
      <c r="D228" s="34">
        <v>2</v>
      </c>
      <c r="E228" s="34"/>
      <c r="F228" s="34">
        <v>250</v>
      </c>
      <c r="G228" s="34"/>
      <c r="H228" s="34"/>
      <c r="I228" s="35">
        <f t="shared" si="70"/>
        <v>9</v>
      </c>
      <c r="J228" s="34">
        <f t="shared" si="73"/>
        <v>2250</v>
      </c>
      <c r="K228" s="56">
        <f t="shared" si="65"/>
        <v>187.5</v>
      </c>
      <c r="L228" s="89">
        <f t="shared" si="66"/>
        <v>197.36842105263159</v>
      </c>
      <c r="M228" s="77">
        <v>0.95</v>
      </c>
      <c r="N228" s="88">
        <v>5</v>
      </c>
      <c r="O228" s="34">
        <v>0</v>
      </c>
      <c r="P228" s="58">
        <f t="shared" si="67"/>
        <v>5</v>
      </c>
      <c r="Q228" s="58" t="str">
        <f t="shared" si="62"/>
        <v>CDC LVL</v>
      </c>
      <c r="R228" s="56">
        <f t="shared" si="63"/>
        <v>102.13815789473684</v>
      </c>
      <c r="S228" s="56">
        <f t="shared" si="64"/>
        <v>0</v>
      </c>
      <c r="T228" s="57">
        <f t="shared" si="68"/>
        <v>0</v>
      </c>
      <c r="U228" s="56">
        <f t="shared" si="69"/>
        <v>102.13815789473684</v>
      </c>
    </row>
    <row r="229" spans="1:23" x14ac:dyDescent="0.25">
      <c r="A229" s="55" t="s">
        <v>179</v>
      </c>
      <c r="B229" s="5">
        <f>B227+1</f>
        <v>311</v>
      </c>
      <c r="C229" s="5">
        <f t="shared" si="72"/>
        <v>7</v>
      </c>
      <c r="D229" s="34">
        <v>2</v>
      </c>
      <c r="E229" s="34"/>
      <c r="F229" s="34">
        <v>162</v>
      </c>
      <c r="G229" s="34"/>
      <c r="H229" s="34"/>
      <c r="I229" s="35">
        <f t="shared" si="70"/>
        <v>9</v>
      </c>
      <c r="J229" s="34">
        <f t="shared" si="73"/>
        <v>1458</v>
      </c>
      <c r="K229" s="56">
        <f t="shared" si="65"/>
        <v>121.5</v>
      </c>
      <c r="L229" s="89">
        <f t="shared" si="66"/>
        <v>127.89473684210527</v>
      </c>
      <c r="M229" s="77">
        <v>0.95</v>
      </c>
      <c r="N229" s="88">
        <v>5</v>
      </c>
      <c r="O229" s="34">
        <v>0</v>
      </c>
      <c r="P229" s="58">
        <f t="shared" si="67"/>
        <v>5</v>
      </c>
      <c r="Q229" s="58" t="str">
        <f t="shared" si="62"/>
        <v>CDC LVL</v>
      </c>
      <c r="R229" s="56">
        <f t="shared" si="63"/>
        <v>66.185526315789474</v>
      </c>
      <c r="S229" s="56">
        <f t="shared" si="64"/>
        <v>0</v>
      </c>
      <c r="T229" s="57">
        <f t="shared" si="68"/>
        <v>0</v>
      </c>
      <c r="U229" s="56">
        <f t="shared" si="69"/>
        <v>66.185526315789474</v>
      </c>
    </row>
    <row r="230" spans="1:23" x14ac:dyDescent="0.25">
      <c r="A230" s="55" t="s">
        <v>200</v>
      </c>
      <c r="B230" s="5">
        <f>B228+1</f>
        <v>312</v>
      </c>
      <c r="C230" s="5">
        <f>C229</f>
        <v>7</v>
      </c>
      <c r="D230" s="34">
        <v>2</v>
      </c>
      <c r="E230" s="34"/>
      <c r="F230" s="34">
        <v>274</v>
      </c>
      <c r="G230" s="34"/>
      <c r="H230" s="34"/>
      <c r="I230" s="35">
        <f t="shared" si="70"/>
        <v>9</v>
      </c>
      <c r="J230" s="34">
        <f t="shared" si="73"/>
        <v>2466</v>
      </c>
      <c r="K230" s="56">
        <f t="shared" si="65"/>
        <v>205.5</v>
      </c>
      <c r="L230" s="89">
        <f t="shared" si="66"/>
        <v>216.31578947368422</v>
      </c>
      <c r="M230" s="77">
        <v>0.95</v>
      </c>
      <c r="N230" s="88">
        <v>5</v>
      </c>
      <c r="O230" s="34">
        <v>0</v>
      </c>
      <c r="P230" s="58">
        <f t="shared" si="67"/>
        <v>5</v>
      </c>
      <c r="Q230" s="58" t="str">
        <f t="shared" si="62"/>
        <v>CDC LVL</v>
      </c>
      <c r="R230" s="56">
        <f t="shared" si="63"/>
        <v>111.94342105263158</v>
      </c>
      <c r="S230" s="56">
        <f t="shared" si="64"/>
        <v>0</v>
      </c>
      <c r="T230" s="57">
        <f t="shared" si="68"/>
        <v>0</v>
      </c>
      <c r="U230" s="56">
        <f t="shared" si="69"/>
        <v>111.94342105263158</v>
      </c>
    </row>
    <row r="231" spans="1:23" x14ac:dyDescent="0.25">
      <c r="A231" s="55" t="s">
        <v>174</v>
      </c>
      <c r="B231" s="5">
        <f t="shared" si="71"/>
        <v>313</v>
      </c>
      <c r="C231" s="5">
        <f t="shared" ref="C231:C238" si="74">C230</f>
        <v>7</v>
      </c>
      <c r="D231" s="34">
        <v>2</v>
      </c>
      <c r="E231" s="34"/>
      <c r="F231" s="34">
        <v>244</v>
      </c>
      <c r="G231" s="34">
        <f>SUM(F224:F231)</f>
        <v>2632</v>
      </c>
      <c r="H231" s="34"/>
      <c r="I231" s="35">
        <f t="shared" si="70"/>
        <v>9</v>
      </c>
      <c r="J231" s="34">
        <f t="shared" si="73"/>
        <v>2196</v>
      </c>
      <c r="K231" s="56">
        <f t="shared" si="65"/>
        <v>183</v>
      </c>
      <c r="L231" s="89">
        <f t="shared" si="66"/>
        <v>192.63157894736844</v>
      </c>
      <c r="M231" s="77">
        <v>0.95</v>
      </c>
      <c r="N231" s="88">
        <v>5</v>
      </c>
      <c r="O231" s="34">
        <v>0</v>
      </c>
      <c r="P231" s="58">
        <f t="shared" si="67"/>
        <v>5</v>
      </c>
      <c r="Q231" s="65" t="str">
        <f t="shared" si="62"/>
        <v>CDC LVL</v>
      </c>
      <c r="R231" s="56">
        <f t="shared" si="63"/>
        <v>99.686842105263153</v>
      </c>
      <c r="S231" s="56">
        <f t="shared" si="64"/>
        <v>0</v>
      </c>
      <c r="T231" s="57">
        <f t="shared" si="68"/>
        <v>0</v>
      </c>
      <c r="U231" s="56">
        <f t="shared" si="69"/>
        <v>99.686842105263153</v>
      </c>
    </row>
    <row r="232" spans="1:23" s="42" customFormat="1" x14ac:dyDescent="0.25">
      <c r="A232" s="66" t="s">
        <v>168</v>
      </c>
      <c r="B232" s="67">
        <f t="shared" si="71"/>
        <v>314</v>
      </c>
      <c r="C232" s="67">
        <f t="shared" si="74"/>
        <v>7</v>
      </c>
      <c r="D232" s="68">
        <v>3</v>
      </c>
      <c r="E232" s="68"/>
      <c r="F232" s="68">
        <v>85</v>
      </c>
      <c r="G232" s="68"/>
      <c r="H232" s="68"/>
      <c r="I232" s="85">
        <f t="shared" si="70"/>
        <v>9</v>
      </c>
      <c r="J232" s="68">
        <f t="shared" si="73"/>
        <v>765</v>
      </c>
      <c r="K232" s="56">
        <f t="shared" si="65"/>
        <v>63.75</v>
      </c>
      <c r="L232" s="89">
        <f t="shared" si="66"/>
        <v>67.10526315789474</v>
      </c>
      <c r="M232" s="77">
        <v>0.95</v>
      </c>
      <c r="N232" s="88">
        <v>5</v>
      </c>
      <c r="O232" s="68">
        <v>0</v>
      </c>
      <c r="P232" s="71">
        <f t="shared" si="67"/>
        <v>5</v>
      </c>
      <c r="Q232" s="71" t="str">
        <f t="shared" si="62"/>
        <v>CDC LVL</v>
      </c>
      <c r="R232" s="69">
        <f t="shared" si="63"/>
        <v>34.726973684210527</v>
      </c>
      <c r="S232" s="69">
        <f t="shared" si="64"/>
        <v>0</v>
      </c>
      <c r="T232" s="70">
        <f t="shared" si="68"/>
        <v>0</v>
      </c>
      <c r="U232" s="69">
        <f t="shared" si="69"/>
        <v>34.726973684210527</v>
      </c>
      <c r="V232" s="47"/>
      <c r="W232" s="47"/>
    </row>
    <row r="233" spans="1:23" s="21" customFormat="1" x14ac:dyDescent="0.25">
      <c r="A233" s="72" t="s">
        <v>201</v>
      </c>
      <c r="B233" s="73">
        <f>B232+1</f>
        <v>315</v>
      </c>
      <c r="C233" s="5">
        <f t="shared" si="74"/>
        <v>7</v>
      </c>
      <c r="D233" s="59">
        <v>3</v>
      </c>
      <c r="E233" s="59"/>
      <c r="F233" s="59">
        <v>84</v>
      </c>
      <c r="G233" s="59"/>
      <c r="H233" s="59"/>
      <c r="I233" s="87">
        <f t="shared" si="70"/>
        <v>9</v>
      </c>
      <c r="J233" s="59">
        <f t="shared" si="73"/>
        <v>756</v>
      </c>
      <c r="K233" s="56">
        <f t="shared" si="65"/>
        <v>63</v>
      </c>
      <c r="L233" s="89">
        <f t="shared" si="66"/>
        <v>66.31578947368422</v>
      </c>
      <c r="M233" s="77">
        <v>0.95</v>
      </c>
      <c r="N233" s="88">
        <v>5</v>
      </c>
      <c r="O233" s="59">
        <v>0</v>
      </c>
      <c r="P233" s="65">
        <f t="shared" si="67"/>
        <v>5</v>
      </c>
      <c r="Q233" s="65" t="str">
        <f t="shared" si="62"/>
        <v>CDC LVL</v>
      </c>
      <c r="R233" s="74">
        <f t="shared" si="63"/>
        <v>34.318421052631578</v>
      </c>
      <c r="S233" s="74">
        <f t="shared" si="64"/>
        <v>0</v>
      </c>
      <c r="T233" s="75">
        <f t="shared" si="68"/>
        <v>0</v>
      </c>
      <c r="U233" s="74">
        <f t="shared" si="69"/>
        <v>34.318421052631578</v>
      </c>
      <c r="V233" s="46"/>
      <c r="W233" s="46"/>
    </row>
    <row r="234" spans="1:23" x14ac:dyDescent="0.25">
      <c r="A234" s="55" t="s">
        <v>201</v>
      </c>
      <c r="B234" s="73">
        <f>B233+1</f>
        <v>316</v>
      </c>
      <c r="C234" s="5">
        <f t="shared" si="74"/>
        <v>7</v>
      </c>
      <c r="D234" s="34">
        <v>3</v>
      </c>
      <c r="E234" s="34"/>
      <c r="F234" s="34">
        <v>92</v>
      </c>
      <c r="G234" s="34"/>
      <c r="H234" s="34"/>
      <c r="I234" s="35">
        <f t="shared" si="70"/>
        <v>9</v>
      </c>
      <c r="J234" s="34">
        <f t="shared" si="73"/>
        <v>828</v>
      </c>
      <c r="K234" s="56">
        <f t="shared" si="65"/>
        <v>69</v>
      </c>
      <c r="L234" s="89">
        <f t="shared" si="66"/>
        <v>72.631578947368425</v>
      </c>
      <c r="M234" s="77">
        <v>0.95</v>
      </c>
      <c r="N234" s="88">
        <v>5</v>
      </c>
      <c r="O234" s="34">
        <v>0</v>
      </c>
      <c r="P234" s="58">
        <f t="shared" si="67"/>
        <v>5</v>
      </c>
      <c r="Q234" s="58" t="str">
        <f t="shared" si="62"/>
        <v>CDC LVL</v>
      </c>
      <c r="R234" s="56">
        <f t="shared" si="63"/>
        <v>37.586842105263159</v>
      </c>
      <c r="S234" s="56">
        <f t="shared" si="64"/>
        <v>0</v>
      </c>
      <c r="T234" s="57">
        <f t="shared" si="68"/>
        <v>0</v>
      </c>
      <c r="U234" s="56">
        <f t="shared" si="69"/>
        <v>37.586842105263159</v>
      </c>
    </row>
    <row r="235" spans="1:23" x14ac:dyDescent="0.25">
      <c r="A235" s="55" t="s">
        <v>202</v>
      </c>
      <c r="B235" s="5">
        <f t="shared" si="71"/>
        <v>317</v>
      </c>
      <c r="C235" s="5">
        <f t="shared" si="74"/>
        <v>7</v>
      </c>
      <c r="D235" s="34">
        <v>3</v>
      </c>
      <c r="E235" s="34"/>
      <c r="F235" s="34">
        <v>88</v>
      </c>
      <c r="G235" s="34"/>
      <c r="H235" s="34"/>
      <c r="I235" s="35">
        <f t="shared" si="70"/>
        <v>9</v>
      </c>
      <c r="J235" s="34">
        <f t="shared" si="73"/>
        <v>792</v>
      </c>
      <c r="K235" s="56">
        <f t="shared" si="65"/>
        <v>66</v>
      </c>
      <c r="L235" s="89">
        <f t="shared" si="66"/>
        <v>69.473684210526315</v>
      </c>
      <c r="M235" s="77">
        <v>0.95</v>
      </c>
      <c r="N235" s="88">
        <v>5</v>
      </c>
      <c r="O235" s="34">
        <v>0</v>
      </c>
      <c r="P235" s="58">
        <f t="shared" si="67"/>
        <v>5</v>
      </c>
      <c r="Q235" s="58" t="str">
        <f t="shared" si="62"/>
        <v>CDC LVL</v>
      </c>
      <c r="R235" s="56">
        <f t="shared" si="63"/>
        <v>35.952631578947368</v>
      </c>
      <c r="S235" s="56">
        <f t="shared" si="64"/>
        <v>0</v>
      </c>
      <c r="T235" s="57">
        <f t="shared" si="68"/>
        <v>0</v>
      </c>
      <c r="U235" s="56">
        <f t="shared" si="69"/>
        <v>35.952631578947368</v>
      </c>
    </row>
    <row r="236" spans="1:23" x14ac:dyDescent="0.25">
      <c r="A236" s="55" t="s">
        <v>202</v>
      </c>
      <c r="B236" s="5">
        <f t="shared" si="71"/>
        <v>318</v>
      </c>
      <c r="C236" s="5">
        <f t="shared" si="74"/>
        <v>7</v>
      </c>
      <c r="D236" s="34">
        <v>3</v>
      </c>
      <c r="E236" s="34"/>
      <c r="F236" s="34">
        <v>88</v>
      </c>
      <c r="G236" s="34"/>
      <c r="H236" s="34"/>
      <c r="I236" s="35">
        <f t="shared" si="70"/>
        <v>9</v>
      </c>
      <c r="J236" s="34">
        <f t="shared" si="73"/>
        <v>792</v>
      </c>
      <c r="K236" s="56">
        <f t="shared" si="65"/>
        <v>66</v>
      </c>
      <c r="L236" s="89">
        <f t="shared" si="66"/>
        <v>69.473684210526315</v>
      </c>
      <c r="M236" s="77">
        <v>0.95</v>
      </c>
      <c r="N236" s="88">
        <v>5</v>
      </c>
      <c r="O236" s="34">
        <v>0</v>
      </c>
      <c r="P236" s="58">
        <f t="shared" si="67"/>
        <v>5</v>
      </c>
      <c r="Q236" s="58" t="str">
        <f t="shared" si="62"/>
        <v>CDC LVL</v>
      </c>
      <c r="R236" s="56">
        <f t="shared" si="63"/>
        <v>35.952631578947368</v>
      </c>
      <c r="S236" s="56">
        <f t="shared" si="64"/>
        <v>0</v>
      </c>
      <c r="T236" s="57">
        <f t="shared" si="68"/>
        <v>0</v>
      </c>
      <c r="U236" s="56">
        <f t="shared" si="69"/>
        <v>35.952631578947368</v>
      </c>
    </row>
    <row r="237" spans="1:23" x14ac:dyDescent="0.25">
      <c r="A237" s="55" t="s">
        <v>166</v>
      </c>
      <c r="B237" s="5">
        <f t="shared" si="71"/>
        <v>319</v>
      </c>
      <c r="C237" s="5">
        <f t="shared" si="74"/>
        <v>7</v>
      </c>
      <c r="D237" s="34">
        <v>3</v>
      </c>
      <c r="E237" s="34"/>
      <c r="F237" s="34">
        <v>119</v>
      </c>
      <c r="G237" s="34"/>
      <c r="H237" s="34"/>
      <c r="I237" s="35">
        <f t="shared" si="70"/>
        <v>9</v>
      </c>
      <c r="J237" s="34">
        <f t="shared" si="73"/>
        <v>1071</v>
      </c>
      <c r="K237" s="56">
        <f t="shared" si="65"/>
        <v>89.25</v>
      </c>
      <c r="L237" s="89">
        <f t="shared" si="66"/>
        <v>93.94736842105263</v>
      </c>
      <c r="M237" s="77">
        <v>0.95</v>
      </c>
      <c r="N237" s="88">
        <v>5</v>
      </c>
      <c r="O237" s="34">
        <v>0</v>
      </c>
      <c r="P237" s="58">
        <f t="shared" si="67"/>
        <v>5</v>
      </c>
      <c r="Q237" s="58" t="str">
        <f t="shared" si="62"/>
        <v>CDC LVL</v>
      </c>
      <c r="R237" s="56">
        <f t="shared" si="63"/>
        <v>48.617763157894736</v>
      </c>
      <c r="S237" s="56">
        <f t="shared" si="64"/>
        <v>0</v>
      </c>
      <c r="T237" s="57">
        <f t="shared" si="68"/>
        <v>0</v>
      </c>
      <c r="U237" s="56">
        <f t="shared" si="69"/>
        <v>48.617763157894736</v>
      </c>
    </row>
    <row r="238" spans="1:23" x14ac:dyDescent="0.25">
      <c r="A238" s="55" t="s">
        <v>166</v>
      </c>
      <c r="B238" s="5">
        <f t="shared" si="71"/>
        <v>320</v>
      </c>
      <c r="C238" s="5">
        <f t="shared" si="74"/>
        <v>7</v>
      </c>
      <c r="D238" s="34">
        <v>3</v>
      </c>
      <c r="E238" s="34"/>
      <c r="F238" s="34">
        <v>116</v>
      </c>
      <c r="G238" s="34"/>
      <c r="H238" s="34"/>
      <c r="I238" s="35">
        <f t="shared" si="70"/>
        <v>9</v>
      </c>
      <c r="J238" s="34">
        <f t="shared" si="73"/>
        <v>1044</v>
      </c>
      <c r="K238" s="56">
        <f t="shared" si="65"/>
        <v>87</v>
      </c>
      <c r="L238" s="89">
        <f t="shared" si="66"/>
        <v>91.578947368421055</v>
      </c>
      <c r="M238" s="77">
        <v>0.95</v>
      </c>
      <c r="N238" s="88">
        <v>5</v>
      </c>
      <c r="O238" s="34">
        <v>0</v>
      </c>
      <c r="P238" s="58">
        <f t="shared" si="67"/>
        <v>5</v>
      </c>
      <c r="Q238" s="58" t="str">
        <f t="shared" si="62"/>
        <v>CDC LVL</v>
      </c>
      <c r="R238" s="56">
        <f t="shared" si="63"/>
        <v>47.392105263157895</v>
      </c>
      <c r="S238" s="56">
        <f t="shared" si="64"/>
        <v>0</v>
      </c>
      <c r="T238" s="57">
        <f t="shared" si="68"/>
        <v>0</v>
      </c>
      <c r="U238" s="56">
        <f t="shared" si="69"/>
        <v>47.392105263157895</v>
      </c>
    </row>
    <row r="239" spans="1:23" x14ac:dyDescent="0.25">
      <c r="A239" s="55" t="s">
        <v>166</v>
      </c>
      <c r="B239" s="5">
        <f>B237+1</f>
        <v>320</v>
      </c>
      <c r="C239" s="5">
        <f>C237</f>
        <v>7</v>
      </c>
      <c r="D239" s="34">
        <v>3</v>
      </c>
      <c r="E239" s="34"/>
      <c r="F239" s="34">
        <v>118</v>
      </c>
      <c r="G239" s="34"/>
      <c r="H239" s="34"/>
      <c r="I239" s="35">
        <f t="shared" si="70"/>
        <v>9</v>
      </c>
      <c r="J239" s="34">
        <f t="shared" si="73"/>
        <v>1062</v>
      </c>
      <c r="K239" s="56">
        <f t="shared" si="65"/>
        <v>88.5</v>
      </c>
      <c r="L239" s="89">
        <f t="shared" si="66"/>
        <v>93.15789473684211</v>
      </c>
      <c r="M239" s="77">
        <v>0.95</v>
      </c>
      <c r="N239" s="88">
        <v>5</v>
      </c>
      <c r="O239" s="34">
        <v>0</v>
      </c>
      <c r="P239" s="58">
        <f t="shared" si="67"/>
        <v>5</v>
      </c>
      <c r="Q239" s="58" t="str">
        <f t="shared" si="62"/>
        <v>CDC LVL</v>
      </c>
      <c r="R239" s="56">
        <f t="shared" si="63"/>
        <v>48.209210526315786</v>
      </c>
      <c r="S239" s="56">
        <f t="shared" si="64"/>
        <v>0</v>
      </c>
      <c r="T239" s="57">
        <f t="shared" si="68"/>
        <v>0</v>
      </c>
      <c r="U239" s="56">
        <f t="shared" si="69"/>
        <v>48.209210526315786</v>
      </c>
    </row>
    <row r="240" spans="1:23" x14ac:dyDescent="0.25">
      <c r="A240" s="55" t="s">
        <v>166</v>
      </c>
      <c r="B240" s="5">
        <f>B237+1</f>
        <v>320</v>
      </c>
      <c r="C240" s="5">
        <f>C237</f>
        <v>7</v>
      </c>
      <c r="D240" s="34">
        <v>3</v>
      </c>
      <c r="E240" s="34"/>
      <c r="F240" s="34">
        <v>118</v>
      </c>
      <c r="G240" s="34"/>
      <c r="H240" s="34"/>
      <c r="I240" s="35">
        <f t="shared" si="70"/>
        <v>9</v>
      </c>
      <c r="J240" s="34">
        <f t="shared" si="73"/>
        <v>1062</v>
      </c>
      <c r="K240" s="56">
        <f t="shared" si="65"/>
        <v>88.5</v>
      </c>
      <c r="L240" s="89">
        <f t="shared" si="66"/>
        <v>93.15789473684211</v>
      </c>
      <c r="M240" s="77">
        <v>0.95</v>
      </c>
      <c r="N240" s="88">
        <v>5</v>
      </c>
      <c r="O240" s="34">
        <v>0</v>
      </c>
      <c r="P240" s="58">
        <f t="shared" si="67"/>
        <v>5</v>
      </c>
      <c r="Q240" s="58" t="str">
        <f t="shared" si="62"/>
        <v>CDC LVL</v>
      </c>
      <c r="R240" s="56">
        <f t="shared" si="63"/>
        <v>48.209210526315786</v>
      </c>
      <c r="S240" s="56">
        <f t="shared" si="64"/>
        <v>0</v>
      </c>
      <c r="T240" s="57">
        <f t="shared" si="68"/>
        <v>0</v>
      </c>
      <c r="U240" s="56">
        <f t="shared" si="69"/>
        <v>48.209210526315786</v>
      </c>
    </row>
    <row r="241" spans="1:23" x14ac:dyDescent="0.25">
      <c r="A241" s="55" t="s">
        <v>166</v>
      </c>
      <c r="B241" s="5">
        <f>B237+1</f>
        <v>320</v>
      </c>
      <c r="C241" s="5">
        <f>C237</f>
        <v>7</v>
      </c>
      <c r="D241" s="34">
        <v>3</v>
      </c>
      <c r="E241" s="34"/>
      <c r="F241" s="34">
        <v>116</v>
      </c>
      <c r="G241" s="34"/>
      <c r="H241" s="34"/>
      <c r="I241" s="35">
        <f t="shared" si="70"/>
        <v>9</v>
      </c>
      <c r="J241" s="34">
        <f t="shared" si="73"/>
        <v>1044</v>
      </c>
      <c r="K241" s="56">
        <f t="shared" si="65"/>
        <v>87</v>
      </c>
      <c r="L241" s="89">
        <f t="shared" si="66"/>
        <v>91.578947368421055</v>
      </c>
      <c r="M241" s="77">
        <v>0.95</v>
      </c>
      <c r="N241" s="88">
        <v>5</v>
      </c>
      <c r="O241" s="34">
        <v>0</v>
      </c>
      <c r="P241" s="58">
        <f t="shared" si="67"/>
        <v>5</v>
      </c>
      <c r="Q241" s="58" t="str">
        <f t="shared" si="62"/>
        <v>CDC LVL</v>
      </c>
      <c r="R241" s="56">
        <f t="shared" si="63"/>
        <v>47.392105263157895</v>
      </c>
      <c r="S241" s="56">
        <f t="shared" si="64"/>
        <v>0</v>
      </c>
      <c r="T241" s="57">
        <f t="shared" si="68"/>
        <v>0</v>
      </c>
      <c r="U241" s="56">
        <f t="shared" si="69"/>
        <v>47.392105263157895</v>
      </c>
    </row>
    <row r="242" spans="1:23" x14ac:dyDescent="0.25">
      <c r="A242" s="55" t="s">
        <v>166</v>
      </c>
      <c r="B242" s="5">
        <f>B238+1</f>
        <v>321</v>
      </c>
      <c r="C242" s="5">
        <f>C238</f>
        <v>7</v>
      </c>
      <c r="D242" s="34">
        <v>3</v>
      </c>
      <c r="E242" s="34"/>
      <c r="F242" s="34">
        <v>169</v>
      </c>
      <c r="G242" s="34"/>
      <c r="H242" s="34"/>
      <c r="I242" s="35">
        <f t="shared" si="70"/>
        <v>9</v>
      </c>
      <c r="J242" s="34">
        <f t="shared" si="73"/>
        <v>1521</v>
      </c>
      <c r="K242" s="56">
        <f t="shared" si="65"/>
        <v>126.75</v>
      </c>
      <c r="L242" s="89">
        <f t="shared" si="66"/>
        <v>133.42105263157896</v>
      </c>
      <c r="M242" s="77">
        <v>0.95</v>
      </c>
      <c r="N242" s="88">
        <v>5</v>
      </c>
      <c r="O242" s="34">
        <v>0</v>
      </c>
      <c r="P242" s="58">
        <f t="shared" si="67"/>
        <v>5</v>
      </c>
      <c r="Q242" s="58" t="str">
        <f t="shared" si="62"/>
        <v>CDC LVL</v>
      </c>
      <c r="R242" s="56">
        <f t="shared" si="63"/>
        <v>69.045394736842113</v>
      </c>
      <c r="S242" s="56">
        <f t="shared" si="64"/>
        <v>0</v>
      </c>
      <c r="T242" s="57">
        <f t="shared" si="68"/>
        <v>0</v>
      </c>
      <c r="U242" s="56">
        <f t="shared" si="69"/>
        <v>69.045394736842113</v>
      </c>
    </row>
    <row r="243" spans="1:23" x14ac:dyDescent="0.25">
      <c r="A243" s="55" t="s">
        <v>203</v>
      </c>
      <c r="B243" s="5">
        <f t="shared" si="71"/>
        <v>322</v>
      </c>
      <c r="C243" s="5">
        <f t="shared" ref="C243:C250" si="75">C242</f>
        <v>7</v>
      </c>
      <c r="D243" s="34">
        <v>3</v>
      </c>
      <c r="E243" s="34"/>
      <c r="F243" s="34">
        <v>730</v>
      </c>
      <c r="G243" s="34"/>
      <c r="H243" s="34"/>
      <c r="I243" s="35">
        <f t="shared" si="70"/>
        <v>9</v>
      </c>
      <c r="J243" s="34">
        <f t="shared" si="73"/>
        <v>6570</v>
      </c>
      <c r="K243" s="56">
        <f t="shared" si="65"/>
        <v>547.5</v>
      </c>
      <c r="L243" s="89">
        <f t="shared" si="66"/>
        <v>576.31578947368428</v>
      </c>
      <c r="M243" s="77">
        <v>0.95</v>
      </c>
      <c r="N243" s="88">
        <v>5</v>
      </c>
      <c r="O243" s="34">
        <v>0</v>
      </c>
      <c r="P243" s="58">
        <f t="shared" si="67"/>
        <v>5</v>
      </c>
      <c r="Q243" s="65" t="str">
        <f t="shared" si="62"/>
        <v>CDC LVL</v>
      </c>
      <c r="R243" s="56">
        <f t="shared" si="63"/>
        <v>298.24342105263162</v>
      </c>
      <c r="S243" s="56">
        <f t="shared" si="64"/>
        <v>0</v>
      </c>
      <c r="T243" s="57">
        <f t="shared" si="68"/>
        <v>0</v>
      </c>
      <c r="U243" s="56">
        <f t="shared" si="69"/>
        <v>298.24342105263162</v>
      </c>
    </row>
    <row r="244" spans="1:23" x14ac:dyDescent="0.25">
      <c r="A244" s="55" t="s">
        <v>175</v>
      </c>
      <c r="B244" s="5">
        <f t="shared" si="71"/>
        <v>323</v>
      </c>
      <c r="C244" s="5">
        <f t="shared" si="75"/>
        <v>7</v>
      </c>
      <c r="D244" s="34">
        <v>3</v>
      </c>
      <c r="E244" s="34"/>
      <c r="F244" s="34">
        <v>172</v>
      </c>
      <c r="G244" s="34">
        <f>SUM(F232:F244)</f>
        <v>2095</v>
      </c>
      <c r="H244" s="34"/>
      <c r="I244" s="35">
        <f t="shared" si="70"/>
        <v>9</v>
      </c>
      <c r="J244" s="34">
        <f t="shared" si="73"/>
        <v>1548</v>
      </c>
      <c r="K244" s="56">
        <f t="shared" si="65"/>
        <v>129</v>
      </c>
      <c r="L244" s="89">
        <f t="shared" si="66"/>
        <v>135.78947368421052</v>
      </c>
      <c r="M244" s="77">
        <v>0.95</v>
      </c>
      <c r="N244" s="88">
        <v>5</v>
      </c>
      <c r="O244" s="34">
        <v>0</v>
      </c>
      <c r="P244" s="58">
        <f t="shared" si="67"/>
        <v>5</v>
      </c>
      <c r="Q244" s="65" t="str">
        <f t="shared" si="62"/>
        <v>CDC LVL</v>
      </c>
      <c r="R244" s="56">
        <f t="shared" si="63"/>
        <v>70.271052631578939</v>
      </c>
      <c r="S244" s="56">
        <f t="shared" si="64"/>
        <v>0</v>
      </c>
      <c r="T244" s="57">
        <f t="shared" si="68"/>
        <v>0</v>
      </c>
      <c r="U244" s="56">
        <f t="shared" si="69"/>
        <v>70.271052631578939</v>
      </c>
    </row>
    <row r="245" spans="1:23" s="42" customFormat="1" x14ac:dyDescent="0.25">
      <c r="A245" s="66" t="s">
        <v>181</v>
      </c>
      <c r="B245" s="67">
        <f t="shared" si="71"/>
        <v>324</v>
      </c>
      <c r="C245" s="67">
        <f t="shared" si="75"/>
        <v>7</v>
      </c>
      <c r="D245" s="68">
        <v>4</v>
      </c>
      <c r="E245" s="68"/>
      <c r="F245" s="68">
        <v>207</v>
      </c>
      <c r="G245" s="68"/>
      <c r="H245" s="68"/>
      <c r="I245" s="85">
        <f t="shared" si="70"/>
        <v>9</v>
      </c>
      <c r="J245" s="68">
        <f t="shared" si="73"/>
        <v>1863</v>
      </c>
      <c r="K245" s="56">
        <f t="shared" si="65"/>
        <v>155.25</v>
      </c>
      <c r="L245" s="89">
        <f t="shared" si="66"/>
        <v>163.42105263157896</v>
      </c>
      <c r="M245" s="77">
        <v>0.95</v>
      </c>
      <c r="N245" s="88">
        <v>5</v>
      </c>
      <c r="O245" s="68">
        <v>0</v>
      </c>
      <c r="P245" s="71">
        <f t="shared" si="67"/>
        <v>5</v>
      </c>
      <c r="Q245" s="71" t="str">
        <f t="shared" si="62"/>
        <v>CDC LVL</v>
      </c>
      <c r="R245" s="69">
        <f t="shared" si="63"/>
        <v>84.570394736842104</v>
      </c>
      <c r="S245" s="69">
        <f t="shared" si="64"/>
        <v>0</v>
      </c>
      <c r="T245" s="70">
        <f t="shared" si="68"/>
        <v>0</v>
      </c>
      <c r="U245" s="69">
        <f t="shared" si="69"/>
        <v>84.570394736842104</v>
      </c>
      <c r="V245" s="47"/>
      <c r="W245" s="47"/>
    </row>
    <row r="246" spans="1:23" x14ac:dyDescent="0.25">
      <c r="A246" s="55" t="s">
        <v>176</v>
      </c>
      <c r="B246" s="5">
        <f t="shared" si="71"/>
        <v>325</v>
      </c>
      <c r="C246" s="5">
        <f t="shared" si="75"/>
        <v>7</v>
      </c>
      <c r="D246" s="34">
        <v>4</v>
      </c>
      <c r="E246" s="34"/>
      <c r="F246" s="34">
        <v>600</v>
      </c>
      <c r="G246" s="34"/>
      <c r="H246" s="34"/>
      <c r="I246" s="35">
        <f t="shared" si="70"/>
        <v>9</v>
      </c>
      <c r="J246" s="34">
        <f t="shared" si="73"/>
        <v>5400</v>
      </c>
      <c r="K246" s="56">
        <f t="shared" si="65"/>
        <v>450</v>
      </c>
      <c r="L246" s="89">
        <f t="shared" si="66"/>
        <v>473.68421052631584</v>
      </c>
      <c r="M246" s="77">
        <v>0.95</v>
      </c>
      <c r="N246" s="88">
        <v>5</v>
      </c>
      <c r="O246" s="34">
        <v>0</v>
      </c>
      <c r="P246" s="58">
        <f t="shared" si="67"/>
        <v>5</v>
      </c>
      <c r="Q246" s="58" t="str">
        <f t="shared" si="62"/>
        <v>CDC LVL</v>
      </c>
      <c r="R246" s="56">
        <f t="shared" si="63"/>
        <v>245.13157894736844</v>
      </c>
      <c r="S246" s="56">
        <f t="shared" si="64"/>
        <v>0</v>
      </c>
      <c r="T246" s="57">
        <f t="shared" si="68"/>
        <v>0</v>
      </c>
      <c r="U246" s="56">
        <f t="shared" si="69"/>
        <v>245.13157894736844</v>
      </c>
    </row>
    <row r="247" spans="1:23" x14ac:dyDescent="0.25">
      <c r="A247" s="55" t="s">
        <v>177</v>
      </c>
      <c r="B247" s="5">
        <f t="shared" si="71"/>
        <v>326</v>
      </c>
      <c r="C247" s="5">
        <f t="shared" si="75"/>
        <v>7</v>
      </c>
      <c r="D247" s="34">
        <v>4</v>
      </c>
      <c r="E247" s="34"/>
      <c r="F247" s="34">
        <v>400</v>
      </c>
      <c r="G247" s="34"/>
      <c r="H247" s="34"/>
      <c r="I247" s="35">
        <f t="shared" si="70"/>
        <v>9</v>
      </c>
      <c r="J247" s="34">
        <f t="shared" si="73"/>
        <v>3600</v>
      </c>
      <c r="K247" s="56">
        <f t="shared" si="65"/>
        <v>300</v>
      </c>
      <c r="L247" s="89">
        <f t="shared" si="66"/>
        <v>315.78947368421052</v>
      </c>
      <c r="M247" s="77">
        <v>0.95</v>
      </c>
      <c r="N247" s="88">
        <v>5</v>
      </c>
      <c r="O247" s="34">
        <v>0</v>
      </c>
      <c r="P247" s="58">
        <f t="shared" si="67"/>
        <v>5</v>
      </c>
      <c r="Q247" s="58" t="str">
        <f t="shared" si="62"/>
        <v>CDC LVL</v>
      </c>
      <c r="R247" s="56">
        <f t="shared" si="63"/>
        <v>163.42105263157893</v>
      </c>
      <c r="S247" s="56">
        <f t="shared" si="64"/>
        <v>0</v>
      </c>
      <c r="T247" s="57">
        <f t="shared" si="68"/>
        <v>0</v>
      </c>
      <c r="U247" s="56">
        <f t="shared" si="69"/>
        <v>163.42105263157893</v>
      </c>
    </row>
    <row r="248" spans="1:23" x14ac:dyDescent="0.25">
      <c r="A248" s="55" t="s">
        <v>178</v>
      </c>
      <c r="B248" s="5">
        <f t="shared" si="71"/>
        <v>327</v>
      </c>
      <c r="C248" s="5">
        <f t="shared" si="75"/>
        <v>7</v>
      </c>
      <c r="D248" s="34">
        <v>4</v>
      </c>
      <c r="E248" s="34"/>
      <c r="F248" s="34">
        <v>300</v>
      </c>
      <c r="G248" s="34">
        <f>SUM(F245:F248)</f>
        <v>1507</v>
      </c>
      <c r="H248" s="34"/>
      <c r="I248" s="35">
        <f t="shared" si="70"/>
        <v>9</v>
      </c>
      <c r="J248" s="34">
        <f t="shared" si="73"/>
        <v>2700</v>
      </c>
      <c r="K248" s="56">
        <f t="shared" si="65"/>
        <v>225</v>
      </c>
      <c r="L248" s="89">
        <f t="shared" si="66"/>
        <v>236.84210526315792</v>
      </c>
      <c r="M248" s="77">
        <v>0.95</v>
      </c>
      <c r="N248" s="88">
        <v>5</v>
      </c>
      <c r="O248" s="34">
        <v>0</v>
      </c>
      <c r="P248" s="58">
        <f t="shared" si="67"/>
        <v>5</v>
      </c>
      <c r="Q248" s="58" t="str">
        <f t="shared" si="62"/>
        <v>CDC LVL</v>
      </c>
      <c r="R248" s="56">
        <f t="shared" si="63"/>
        <v>122.56578947368422</v>
      </c>
      <c r="S248" s="56">
        <f t="shared" si="64"/>
        <v>0</v>
      </c>
      <c r="T248" s="57">
        <f t="shared" si="68"/>
        <v>0</v>
      </c>
      <c r="U248" s="56">
        <f t="shared" si="69"/>
        <v>122.56578947368422</v>
      </c>
    </row>
    <row r="249" spans="1:23" s="42" customFormat="1" x14ac:dyDescent="0.25">
      <c r="A249" s="66" t="s">
        <v>187</v>
      </c>
      <c r="B249" s="67">
        <f>B247+1</f>
        <v>327</v>
      </c>
      <c r="C249" s="67">
        <f t="shared" si="75"/>
        <v>7</v>
      </c>
      <c r="D249" s="68">
        <v>5</v>
      </c>
      <c r="E249" s="68"/>
      <c r="F249" s="68">
        <v>400</v>
      </c>
      <c r="G249" s="68"/>
      <c r="H249" s="68"/>
      <c r="I249" s="85">
        <f t="shared" si="70"/>
        <v>9</v>
      </c>
      <c r="J249" s="68">
        <f t="shared" si="73"/>
        <v>3600</v>
      </c>
      <c r="K249" s="56">
        <f t="shared" si="65"/>
        <v>300</v>
      </c>
      <c r="L249" s="89">
        <f t="shared" si="66"/>
        <v>315.78947368421052</v>
      </c>
      <c r="M249" s="77">
        <v>0.95</v>
      </c>
      <c r="N249" s="88">
        <v>5</v>
      </c>
      <c r="O249" s="68">
        <v>0</v>
      </c>
      <c r="P249" s="71">
        <f t="shared" si="67"/>
        <v>5</v>
      </c>
      <c r="Q249" s="71" t="str">
        <f t="shared" si="62"/>
        <v>CDC LVL</v>
      </c>
      <c r="R249" s="69">
        <f t="shared" si="63"/>
        <v>163.42105263157893</v>
      </c>
      <c r="S249" s="69">
        <f t="shared" si="64"/>
        <v>0</v>
      </c>
      <c r="T249" s="70">
        <f t="shared" si="68"/>
        <v>0</v>
      </c>
      <c r="U249" s="69">
        <f t="shared" si="69"/>
        <v>163.42105263157893</v>
      </c>
      <c r="V249" s="47"/>
      <c r="W249" s="47"/>
    </row>
    <row r="250" spans="1:23" x14ac:dyDescent="0.25">
      <c r="A250" s="55" t="s">
        <v>187</v>
      </c>
      <c r="B250" s="5">
        <f>B248+1</f>
        <v>328</v>
      </c>
      <c r="C250" s="5">
        <f t="shared" si="75"/>
        <v>7</v>
      </c>
      <c r="D250" s="34">
        <v>5</v>
      </c>
      <c r="E250" s="34"/>
      <c r="F250" s="34">
        <v>400</v>
      </c>
      <c r="G250" s="34">
        <f>SUM(F249:F250)</f>
        <v>800</v>
      </c>
      <c r="H250" s="59">
        <f>SUM(F217:F250)</f>
        <v>9127</v>
      </c>
      <c r="I250" s="35">
        <f t="shared" si="70"/>
        <v>9</v>
      </c>
      <c r="J250" s="34">
        <f t="shared" si="73"/>
        <v>3600</v>
      </c>
      <c r="K250" s="56">
        <f t="shared" si="65"/>
        <v>300</v>
      </c>
      <c r="L250" s="89">
        <f t="shared" si="66"/>
        <v>315.78947368421052</v>
      </c>
      <c r="M250" s="77">
        <v>0.95</v>
      </c>
      <c r="N250" s="88">
        <v>5</v>
      </c>
      <c r="O250" s="34">
        <v>0</v>
      </c>
      <c r="P250" s="58">
        <f t="shared" si="67"/>
        <v>5</v>
      </c>
      <c r="Q250" s="58" t="str">
        <f t="shared" si="62"/>
        <v>CDC LVL</v>
      </c>
      <c r="R250" s="56">
        <f t="shared" si="63"/>
        <v>163.42105263157893</v>
      </c>
      <c r="S250" s="56">
        <f t="shared" si="64"/>
        <v>0</v>
      </c>
      <c r="T250" s="57">
        <f t="shared" si="68"/>
        <v>0</v>
      </c>
      <c r="U250" s="56">
        <f t="shared" si="69"/>
        <v>163.42105263157893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B888-7B4E-499E-AC50-DCBB8A7716A8}">
  <dimension ref="A1:AG250"/>
  <sheetViews>
    <sheetView workbookViewId="0"/>
  </sheetViews>
  <sheetFormatPr defaultRowHeight="15" x14ac:dyDescent="0.25"/>
  <cols>
    <col min="1" max="1" width="23.5703125" style="36" bestFit="1" customWidth="1"/>
    <col min="2" max="2" width="8.28515625" style="36" bestFit="1" customWidth="1"/>
    <col min="3" max="3" width="3" style="36" bestFit="1" customWidth="1"/>
    <col min="4" max="4" width="5.42578125" style="11" bestFit="1" customWidth="1"/>
    <col min="5" max="5" width="4.85546875" style="11" bestFit="1" customWidth="1"/>
    <col min="6" max="6" width="7.5703125" style="11" bestFit="1" customWidth="1"/>
    <col min="7" max="7" width="6.28515625" style="11" customWidth="1"/>
    <col min="8" max="8" width="6.5703125" style="11" bestFit="1" customWidth="1"/>
    <col min="9" max="9" width="3" style="11" bestFit="1" customWidth="1"/>
    <col min="10" max="10" width="7.5703125" style="11" bestFit="1" customWidth="1"/>
    <col min="11" max="12" width="6.5703125" style="11" bestFit="1" customWidth="1"/>
    <col min="13" max="13" width="7.140625" style="11" bestFit="1" customWidth="1"/>
    <col min="14" max="14" width="9.5703125" style="11" bestFit="1" customWidth="1"/>
    <col min="15" max="15" width="8.140625" style="12" customWidth="1"/>
    <col min="16" max="16" width="8.5703125" style="11" bestFit="1" customWidth="1"/>
    <col min="17" max="17" width="17.42578125" style="11" bestFit="1" customWidth="1"/>
    <col min="18" max="18" width="9.28515625" style="11" bestFit="1" customWidth="1"/>
    <col min="19" max="19" width="5.7109375" style="11" bestFit="1" customWidth="1"/>
    <col min="20" max="20" width="8.42578125" style="11" bestFit="1" customWidth="1"/>
    <col min="21" max="21" width="6.5703125" style="11" bestFit="1" customWidth="1"/>
    <col min="22" max="22" width="9.140625" style="11"/>
    <col min="23" max="23" width="4" style="11" bestFit="1" customWidth="1"/>
    <col min="24" max="24" width="17.42578125" style="36" bestFit="1" customWidth="1"/>
    <col min="25" max="25" width="5" style="36" bestFit="1" customWidth="1"/>
    <col min="26" max="26" width="3" style="36" bestFit="1" customWidth="1"/>
    <col min="27" max="27" width="6" style="36" bestFit="1" customWidth="1"/>
    <col min="28" max="28" width="7" style="36" bestFit="1" customWidth="1"/>
    <col min="29" max="29" width="5" style="36" bestFit="1" customWidth="1"/>
    <col min="30" max="30" width="4.5703125" style="36" bestFit="1" customWidth="1"/>
    <col min="31" max="16384" width="9.140625" style="36"/>
  </cols>
  <sheetData>
    <row r="1" spans="1:32" s="38" customFormat="1" x14ac:dyDescent="0.25">
      <c r="A1" s="48" t="s">
        <v>44</v>
      </c>
      <c r="B1" s="38" t="s">
        <v>311</v>
      </c>
      <c r="O1" s="49"/>
    </row>
    <row r="2" spans="1:32" s="38" customFormat="1" x14ac:dyDescent="0.25">
      <c r="A2" s="48" t="s">
        <v>45</v>
      </c>
      <c r="B2" s="38" t="s">
        <v>46</v>
      </c>
      <c r="O2" s="49"/>
      <c r="Y2" s="38" t="s">
        <v>206</v>
      </c>
      <c r="AA2" s="36"/>
      <c r="AB2" s="36"/>
      <c r="AC2" s="36"/>
      <c r="AD2" s="36"/>
      <c r="AE2" s="36"/>
    </row>
    <row r="3" spans="1:32" s="38" customFormat="1" x14ac:dyDescent="0.25">
      <c r="A3" s="48" t="s">
        <v>47</v>
      </c>
      <c r="B3" s="38" t="s">
        <v>46</v>
      </c>
      <c r="O3" s="49"/>
      <c r="Y3" s="38" t="s">
        <v>205</v>
      </c>
      <c r="AA3" s="36"/>
      <c r="AB3" s="36"/>
      <c r="AC3" s="36"/>
      <c r="AD3" s="36"/>
      <c r="AE3" s="36"/>
    </row>
    <row r="4" spans="1:32" s="38" customFormat="1" x14ac:dyDescent="0.25">
      <c r="A4" s="48" t="s">
        <v>99</v>
      </c>
      <c r="B4" s="38" t="s">
        <v>189</v>
      </c>
      <c r="O4" s="49"/>
      <c r="AA4" s="15" t="s">
        <v>207</v>
      </c>
      <c r="AB4" s="15" t="s">
        <v>19</v>
      </c>
      <c r="AC4" s="15"/>
      <c r="AD4" s="15"/>
      <c r="AE4" s="15" t="s">
        <v>20</v>
      </c>
    </row>
    <row r="5" spans="1:32" s="38" customFormat="1" x14ac:dyDescent="0.25">
      <c r="A5" s="48" t="s">
        <v>155</v>
      </c>
      <c r="B5" s="38" t="s">
        <v>156</v>
      </c>
      <c r="Y5" s="56"/>
      <c r="Z5" s="56"/>
      <c r="AA5" s="56">
        <v>31500</v>
      </c>
      <c r="AB5" s="56">
        <f>AA5*AE5/60</f>
        <v>2362.5</v>
      </c>
      <c r="AC5" s="56"/>
      <c r="AD5" s="56"/>
      <c r="AE5" s="58">
        <v>4.5</v>
      </c>
    </row>
    <row r="6" spans="1:32" s="38" customFormat="1" x14ac:dyDescent="0.25">
      <c r="A6" s="48" t="s">
        <v>190</v>
      </c>
      <c r="B6" s="38" t="s">
        <v>191</v>
      </c>
      <c r="Y6" s="56">
        <v>2100</v>
      </c>
      <c r="Z6" s="56">
        <v>15</v>
      </c>
      <c r="AA6" s="56">
        <f>Y6*Z6</f>
        <v>31500</v>
      </c>
      <c r="AB6" s="56">
        <f>AC6*AD6</f>
        <v>2375</v>
      </c>
      <c r="AC6" s="56">
        <v>2500</v>
      </c>
      <c r="AD6" s="57">
        <v>0.95</v>
      </c>
      <c r="AE6" s="58">
        <f>AB6*60/AA6</f>
        <v>4.5238095238095237</v>
      </c>
    </row>
    <row r="7" spans="1:32" s="38" customFormat="1" x14ac:dyDescent="0.25">
      <c r="A7" s="48" t="s">
        <v>192</v>
      </c>
      <c r="B7" s="38" t="s">
        <v>193</v>
      </c>
    </row>
    <row r="8" spans="1:32" s="38" customFormat="1" x14ac:dyDescent="0.25">
      <c r="A8" s="48" t="s">
        <v>195</v>
      </c>
      <c r="B8" s="38" t="s">
        <v>194</v>
      </c>
    </row>
    <row r="9" spans="1:32" s="38" customFormat="1" x14ac:dyDescent="0.25">
      <c r="A9" s="14" t="s">
        <v>224</v>
      </c>
      <c r="B9" s="37" t="s">
        <v>226</v>
      </c>
    </row>
    <row r="10" spans="1:32" x14ac:dyDescent="0.25">
      <c r="A10" s="48" t="s">
        <v>29</v>
      </c>
      <c r="B10" s="50">
        <f>828/1600</f>
        <v>0.51749999999999996</v>
      </c>
      <c r="C10" s="9"/>
      <c r="I10" s="43"/>
      <c r="J10" s="15"/>
      <c r="R10" s="44"/>
      <c r="S10" s="44"/>
      <c r="U10" s="44"/>
    </row>
    <row r="11" spans="1:32" x14ac:dyDescent="0.25">
      <c r="A11" s="48" t="s">
        <v>36</v>
      </c>
      <c r="B11" s="50">
        <f>828/1600</f>
        <v>0.51749999999999996</v>
      </c>
      <c r="C11" s="9"/>
      <c r="E11" s="15" t="s">
        <v>41</v>
      </c>
      <c r="F11" s="18">
        <f>MIN(F17:F300)</f>
        <v>33</v>
      </c>
      <c r="G11" s="18">
        <f t="shared" ref="G11:L11" si="0">MIN(G17:G300)</f>
        <v>800</v>
      </c>
      <c r="H11" s="18">
        <f t="shared" si="0"/>
        <v>9127</v>
      </c>
      <c r="I11" s="18">
        <f t="shared" si="0"/>
        <v>9</v>
      </c>
      <c r="J11" s="18">
        <f t="shared" si="0"/>
        <v>297</v>
      </c>
      <c r="K11" s="18">
        <f t="shared" si="0"/>
        <v>5</v>
      </c>
      <c r="L11" s="18">
        <f t="shared" si="0"/>
        <v>25</v>
      </c>
      <c r="M11" s="96">
        <f>MIN(M17:M300)</f>
        <v>0.1</v>
      </c>
      <c r="N11" s="51">
        <f>MIN(N17:N300)</f>
        <v>0.31847133757961782</v>
      </c>
      <c r="O11" s="51">
        <f t="shared" ref="O11:P11" si="1">MIN(O17:O300)</f>
        <v>6.666666666666643E-2</v>
      </c>
      <c r="P11" s="51">
        <f t="shared" si="1"/>
        <v>5</v>
      </c>
      <c r="Q11" s="15" t="s">
        <v>41</v>
      </c>
      <c r="R11" s="18">
        <f>MIN(R17:R300)</f>
        <v>12.937499999999998</v>
      </c>
      <c r="S11" s="18">
        <f t="shared" ref="S11:U11" si="2">MIN(S17:S300)</f>
        <v>8.638211382113839E-2</v>
      </c>
      <c r="T11" s="18">
        <f t="shared" si="2"/>
        <v>2.0865244884332832E-3</v>
      </c>
      <c r="U11" s="18">
        <f t="shared" si="2"/>
        <v>13.023882113821136</v>
      </c>
    </row>
    <row r="12" spans="1:32" x14ac:dyDescent="0.25">
      <c r="A12" s="48" t="s">
        <v>31</v>
      </c>
      <c r="B12" s="50">
        <f>187/10824</f>
        <v>1.7276422764227643E-2</v>
      </c>
      <c r="C12" s="9"/>
      <c r="E12" s="15" t="s">
        <v>42</v>
      </c>
      <c r="F12" s="18">
        <f>MAX(F17:F300)</f>
        <v>5200</v>
      </c>
      <c r="G12" s="18">
        <f t="shared" ref="G12:L12" si="3">MAX(G17:G300)</f>
        <v>24626.999999999996</v>
      </c>
      <c r="H12" s="18">
        <f t="shared" si="3"/>
        <v>24626.999999999996</v>
      </c>
      <c r="I12" s="18">
        <f t="shared" si="3"/>
        <v>20</v>
      </c>
      <c r="J12" s="18">
        <f t="shared" si="3"/>
        <v>104000</v>
      </c>
      <c r="K12" s="18">
        <f t="shared" si="3"/>
        <v>6650</v>
      </c>
      <c r="L12" s="18">
        <f t="shared" si="3"/>
        <v>7000</v>
      </c>
      <c r="M12" s="97">
        <f>MAX(M17:M300)</f>
        <v>0.95</v>
      </c>
      <c r="N12" s="45">
        <f>MAX(N17:N300)</f>
        <v>7.1698113207547172</v>
      </c>
      <c r="O12" s="45">
        <f t="shared" ref="O12:P12" si="4">MAX(O17:O300)</f>
        <v>12</v>
      </c>
      <c r="P12" s="45">
        <f t="shared" si="4"/>
        <v>16.75</v>
      </c>
      <c r="Q12" s="15" t="s">
        <v>42</v>
      </c>
      <c r="R12" s="18">
        <f>MAX(R17:R300)</f>
        <v>3622.4999999999995</v>
      </c>
      <c r="S12" s="18">
        <f t="shared" ref="S12:U12" si="5">MAX(S17:S300)</f>
        <v>829.26829268292681</v>
      </c>
      <c r="T12" s="18">
        <f t="shared" si="5"/>
        <v>0.52476090884097248</v>
      </c>
      <c r="U12" s="18">
        <f t="shared" si="5"/>
        <v>3796.7039295392951</v>
      </c>
    </row>
    <row r="13" spans="1:32" x14ac:dyDescent="0.25">
      <c r="A13" s="48" t="s">
        <v>32</v>
      </c>
      <c r="B13" s="50">
        <f>187/10824</f>
        <v>1.7276422764227643E-2</v>
      </c>
      <c r="C13" s="9"/>
      <c r="E13" s="15" t="s">
        <v>43</v>
      </c>
      <c r="F13" s="18">
        <f>AVERAGE(F17:F300)</f>
        <v>339.26923076923077</v>
      </c>
      <c r="G13" s="18">
        <f t="shared" ref="G13:L13" si="6">AVERAGE(G17:G300)</f>
        <v>2560.9354838709678</v>
      </c>
      <c r="H13" s="18">
        <f t="shared" si="6"/>
        <v>11341.285714285714</v>
      </c>
      <c r="I13" s="18">
        <f t="shared" si="6"/>
        <v>9.1452991452991448</v>
      </c>
      <c r="J13" s="18">
        <f t="shared" si="6"/>
        <v>3626.5</v>
      </c>
      <c r="K13" s="18">
        <f t="shared" si="6"/>
        <v>210.98504273504273</v>
      </c>
      <c r="L13" s="18">
        <f t="shared" si="6"/>
        <v>225.85470085470087</v>
      </c>
      <c r="M13" s="97">
        <f>AVERAGE(M17:M300)</f>
        <v>0.80209401709401484</v>
      </c>
      <c r="N13" s="45">
        <f>AVERAGE(N17:N300)</f>
        <v>3.3666316465598185</v>
      </c>
      <c r="O13" s="45">
        <f t="shared" ref="O13:P13" si="7">AVERAGE(O17:O300)</f>
        <v>1.7216680234829169</v>
      </c>
      <c r="P13" s="45">
        <f t="shared" si="7"/>
        <v>5.0882996700427388</v>
      </c>
      <c r="Q13" s="15" t="s">
        <v>43</v>
      </c>
      <c r="R13" s="18">
        <f>AVERAGE(R17:R300)</f>
        <v>116.87980769230769</v>
      </c>
      <c r="S13" s="18">
        <f t="shared" ref="S13:U13" si="8">AVERAGE(S17:S300)</f>
        <v>11.444245752553677</v>
      </c>
      <c r="T13" s="18">
        <f t="shared" si="8"/>
        <v>7.9738888163721641E-2</v>
      </c>
      <c r="U13" s="18">
        <f t="shared" si="8"/>
        <v>128.32405344486165</v>
      </c>
    </row>
    <row r="14" spans="1:32" x14ac:dyDescent="0.25">
      <c r="A14" s="8"/>
      <c r="B14" s="9"/>
      <c r="C14" s="9"/>
      <c r="L14" s="43"/>
    </row>
    <row r="15" spans="1:32" x14ac:dyDescent="0.25">
      <c r="A15" s="14" t="s">
        <v>40</v>
      </c>
      <c r="E15" s="18"/>
      <c r="F15" s="18">
        <f>SUM(F17:F300)</f>
        <v>79389</v>
      </c>
      <c r="G15" s="18">
        <f t="shared" ref="G15:H15" si="9">SUM(G17:G300)</f>
        <v>79389</v>
      </c>
      <c r="H15" s="18">
        <f t="shared" si="9"/>
        <v>79389</v>
      </c>
      <c r="I15" s="18">
        <v>9</v>
      </c>
      <c r="J15" s="18">
        <f>SUM(J17:J300)</f>
        <v>848601</v>
      </c>
      <c r="K15" s="18">
        <f>SUM(K17:K300)</f>
        <v>49370.5</v>
      </c>
      <c r="L15" s="18">
        <f>SUM(L17:L300)</f>
        <v>52850</v>
      </c>
      <c r="M15" s="18"/>
      <c r="N15" s="18"/>
      <c r="O15" s="18"/>
      <c r="P15" s="18"/>
      <c r="Q15" s="18"/>
      <c r="R15" s="18">
        <f>SUM(R17:R300)</f>
        <v>27349.875</v>
      </c>
      <c r="S15" s="18">
        <f t="shared" ref="S15:U15" si="10">SUM(S17:S300)</f>
        <v>2677.9535060975604</v>
      </c>
      <c r="T15" s="18">
        <f t="shared" si="10"/>
        <v>18.658899830310865</v>
      </c>
      <c r="U15" s="18">
        <f t="shared" si="10"/>
        <v>30027.828506097623</v>
      </c>
      <c r="V15" s="15"/>
    </row>
    <row r="16" spans="1:32" s="29" customFormat="1" ht="39" x14ac:dyDescent="0.25">
      <c r="A16" s="52" t="s">
        <v>23</v>
      </c>
      <c r="B16" s="52" t="s">
        <v>27</v>
      </c>
      <c r="C16" s="52" t="s">
        <v>157</v>
      </c>
      <c r="D16" s="53" t="s">
        <v>28</v>
      </c>
      <c r="E16" s="53" t="s">
        <v>24</v>
      </c>
      <c r="F16" s="53" t="s">
        <v>7</v>
      </c>
      <c r="G16" s="53" t="s">
        <v>186</v>
      </c>
      <c r="H16" s="53" t="s">
        <v>188</v>
      </c>
      <c r="I16" s="53" t="s">
        <v>204</v>
      </c>
      <c r="J16" s="53" t="s">
        <v>9</v>
      </c>
      <c r="K16" s="53" t="s">
        <v>33</v>
      </c>
      <c r="L16" s="53" t="s">
        <v>25</v>
      </c>
      <c r="M16" s="53" t="s">
        <v>34</v>
      </c>
      <c r="N16" s="54" t="s">
        <v>20</v>
      </c>
      <c r="O16" s="53" t="s">
        <v>10</v>
      </c>
      <c r="P16" s="53" t="s">
        <v>26</v>
      </c>
      <c r="Q16" s="53" t="s">
        <v>223</v>
      </c>
      <c r="R16" s="53" t="s">
        <v>35</v>
      </c>
      <c r="S16" s="53" t="s">
        <v>30</v>
      </c>
      <c r="T16" s="53" t="s">
        <v>37</v>
      </c>
      <c r="U16" s="53" t="s">
        <v>38</v>
      </c>
      <c r="V16" s="30"/>
      <c r="W16" s="30" t="s">
        <v>20</v>
      </c>
      <c r="X16" s="30" t="s">
        <v>139</v>
      </c>
      <c r="AF16" s="49"/>
    </row>
    <row r="17" spans="1:33" x14ac:dyDescent="0.25">
      <c r="A17" s="55" t="s">
        <v>159</v>
      </c>
      <c r="B17" s="5">
        <v>100</v>
      </c>
      <c r="C17" s="5">
        <v>1</v>
      </c>
      <c r="D17" s="34">
        <v>1</v>
      </c>
      <c r="E17" s="34"/>
      <c r="F17" s="34">
        <v>3200</v>
      </c>
      <c r="G17" s="34"/>
      <c r="H17" s="34"/>
      <c r="I17" s="35">
        <v>15</v>
      </c>
      <c r="J17" s="34">
        <f>F17*I17</f>
        <v>48000</v>
      </c>
      <c r="K17" s="56">
        <f>L17*M17</f>
        <v>3800</v>
      </c>
      <c r="L17" s="76">
        <v>4000</v>
      </c>
      <c r="M17" s="77">
        <v>0.95</v>
      </c>
      <c r="N17" s="58">
        <f t="shared" ref="N17:N80" si="11">K17*60/J17</f>
        <v>4.75</v>
      </c>
      <c r="O17" s="34">
        <v>12</v>
      </c>
      <c r="P17" s="58">
        <f>N17+O17</f>
        <v>16.75</v>
      </c>
      <c r="Q17" s="58" t="str">
        <f t="shared" ref="Q17:Q80" si="12">IF(P17&gt;=12,"CDC Airborne LVL",IF(P17&gt;=6,"CDC &amp; Harvard LVL",IF(P17&gt;=5,"CDC LVL",IF(P17&gt;=4,"Low",IF(P17&gt;=3,"Poor",IF(P17&gt;=2,"Bad",IF(P17&gt;=1,"Very Bad","Fail")))))))</f>
        <v>CDC Airborne LVL</v>
      </c>
      <c r="R17" s="56">
        <f t="shared" ref="R17:R80" si="13">$B$10*L17</f>
        <v>2070</v>
      </c>
      <c r="S17" s="56">
        <f t="shared" ref="S17:S80" si="14">$B$12*J17*(O17/12)</f>
        <v>829.26829268292681</v>
      </c>
      <c r="T17" s="57">
        <f>S17/R17</f>
        <v>0.40061270177919167</v>
      </c>
      <c r="U17" s="56">
        <f>R17+S17</f>
        <v>2899.2682926829266</v>
      </c>
      <c r="W17" s="11">
        <v>0</v>
      </c>
      <c r="X17" s="12" t="str">
        <f t="shared" ref="X17:X18" si="15">IF(W17&gt;=12,"CDC Airborne LVL",IF(W17&gt;=6,"CDC &amp; Harvard LVL",IF(W17&gt;=5,"CDC LVL",IF(W17&gt;=4,"Low",IF(W17&gt;=3,"Poor",IF(W17&gt;=2,"Bad",IF(W17&gt;=1,"Very Bad","Fail")))))))</f>
        <v>Fail</v>
      </c>
      <c r="AF17" s="49"/>
    </row>
    <row r="18" spans="1:33" x14ac:dyDescent="0.25">
      <c r="A18" s="55" t="s">
        <v>158</v>
      </c>
      <c r="B18" s="5">
        <f>B17+1</f>
        <v>101</v>
      </c>
      <c r="C18" s="5">
        <f>C17</f>
        <v>1</v>
      </c>
      <c r="D18" s="34">
        <v>2</v>
      </c>
      <c r="E18" s="34"/>
      <c r="F18" s="34">
        <v>2100</v>
      </c>
      <c r="G18" s="34"/>
      <c r="H18" s="34"/>
      <c r="I18" s="35">
        <v>15</v>
      </c>
      <c r="J18" s="34">
        <f t="shared" ref="J18:J60" si="16">F18*I18</f>
        <v>31500</v>
      </c>
      <c r="K18" s="56">
        <f t="shared" ref="K18:K81" si="17">L18*M18</f>
        <v>2375</v>
      </c>
      <c r="L18" s="76">
        <v>2500</v>
      </c>
      <c r="M18" s="77">
        <v>0.95</v>
      </c>
      <c r="N18" s="58">
        <f t="shared" si="11"/>
        <v>4.5238095238095237</v>
      </c>
      <c r="O18" s="58">
        <f>ABS(5-N18)</f>
        <v>0.47619047619047628</v>
      </c>
      <c r="P18" s="58">
        <f t="shared" ref="P18:P81" si="18">N18+O18</f>
        <v>5</v>
      </c>
      <c r="Q18" s="58" t="str">
        <f t="shared" si="12"/>
        <v>CDC LVL</v>
      </c>
      <c r="R18" s="56">
        <f t="shared" si="13"/>
        <v>1293.75</v>
      </c>
      <c r="S18" s="56">
        <f t="shared" si="14"/>
        <v>21.595528455284558</v>
      </c>
      <c r="T18" s="57">
        <f t="shared" ref="T18:T81" si="19">S18/R18</f>
        <v>1.6692195907466324E-2</v>
      </c>
      <c r="U18" s="56">
        <f t="shared" ref="U18:U81" si="20">R18+S18</f>
        <v>1315.3455284552845</v>
      </c>
      <c r="W18" s="11">
        <v>0.9</v>
      </c>
      <c r="X18" s="12" t="str">
        <f t="shared" si="15"/>
        <v>Fail</v>
      </c>
      <c r="AF18" s="49"/>
      <c r="AG18" s="49"/>
    </row>
    <row r="19" spans="1:33" x14ac:dyDescent="0.25">
      <c r="A19" s="55" t="s">
        <v>160</v>
      </c>
      <c r="B19" s="5">
        <f t="shared" ref="B19:B82" si="21">B18+1</f>
        <v>102</v>
      </c>
      <c r="C19" s="5">
        <f t="shared" ref="C19:C24" si="22">C18</f>
        <v>1</v>
      </c>
      <c r="D19" s="34">
        <v>3</v>
      </c>
      <c r="E19" s="34"/>
      <c r="F19" s="34">
        <v>4100</v>
      </c>
      <c r="G19" s="34"/>
      <c r="H19" s="34"/>
      <c r="I19" s="35">
        <v>20</v>
      </c>
      <c r="J19" s="34">
        <f t="shared" si="16"/>
        <v>82000</v>
      </c>
      <c r="K19" s="56">
        <f t="shared" si="17"/>
        <v>4750</v>
      </c>
      <c r="L19" s="76">
        <v>5000</v>
      </c>
      <c r="M19" s="77">
        <v>0.95</v>
      </c>
      <c r="N19" s="58">
        <f t="shared" si="11"/>
        <v>3.475609756097561</v>
      </c>
      <c r="O19" s="58">
        <f t="shared" ref="O19:O82" si="23">ABS(5-N19)</f>
        <v>1.524390243902439</v>
      </c>
      <c r="P19" s="58">
        <f t="shared" si="18"/>
        <v>5</v>
      </c>
      <c r="Q19" s="58" t="str">
        <f t="shared" si="12"/>
        <v>CDC LVL</v>
      </c>
      <c r="R19" s="56">
        <f t="shared" si="13"/>
        <v>2587.5</v>
      </c>
      <c r="S19" s="56">
        <f t="shared" si="14"/>
        <v>179.9627371273713</v>
      </c>
      <c r="T19" s="57">
        <f t="shared" si="19"/>
        <v>6.9550816281109679E-2</v>
      </c>
      <c r="U19" s="56">
        <f t="shared" si="20"/>
        <v>2767.4627371273714</v>
      </c>
      <c r="W19" s="11">
        <v>1</v>
      </c>
      <c r="X19" s="12" t="str">
        <f>IF(W19&gt;=12,"CDC Airborne LVL",IF(W19&gt;=6,"CDC &amp; Harvard LVL",IF(W19&gt;=5,"CDC LVL",IF(W19&gt;=4,"Low",IF(W19&gt;=3,"Poor",IF(W19&gt;=2,"Bad",IF(W19&gt;=1,"Very Bad","Fail")))))))</f>
        <v>Very Bad</v>
      </c>
    </row>
    <row r="20" spans="1:33" x14ac:dyDescent="0.25">
      <c r="A20" s="55" t="s">
        <v>312</v>
      </c>
      <c r="B20" s="5">
        <f t="shared" si="21"/>
        <v>103</v>
      </c>
      <c r="C20" s="5">
        <f t="shared" si="22"/>
        <v>1</v>
      </c>
      <c r="D20" s="34">
        <v>4</v>
      </c>
      <c r="E20" s="34"/>
      <c r="F20" s="34">
        <v>5200</v>
      </c>
      <c r="G20" s="34"/>
      <c r="H20" s="34"/>
      <c r="I20" s="83">
        <v>20</v>
      </c>
      <c r="J20" s="34">
        <f t="shared" si="16"/>
        <v>104000</v>
      </c>
      <c r="K20" s="56">
        <f t="shared" si="17"/>
        <v>6650</v>
      </c>
      <c r="L20" s="76">
        <v>7000</v>
      </c>
      <c r="M20" s="77">
        <v>0.95</v>
      </c>
      <c r="N20" s="58">
        <f t="shared" si="11"/>
        <v>3.8365384615384617</v>
      </c>
      <c r="O20" s="58">
        <f t="shared" si="23"/>
        <v>1.1634615384615383</v>
      </c>
      <c r="P20" s="58">
        <f t="shared" si="18"/>
        <v>5</v>
      </c>
      <c r="Q20" s="58" t="str">
        <f t="shared" si="12"/>
        <v>CDC LVL</v>
      </c>
      <c r="R20" s="56">
        <f t="shared" si="13"/>
        <v>3622.4999999999995</v>
      </c>
      <c r="S20" s="56">
        <f t="shared" si="14"/>
        <v>174.20392953929536</v>
      </c>
      <c r="T20" s="57">
        <f t="shared" si="19"/>
        <v>4.808942154293868E-2</v>
      </c>
      <c r="U20" s="56">
        <f t="shared" si="20"/>
        <v>3796.7039295392951</v>
      </c>
      <c r="W20" s="11">
        <v>2</v>
      </c>
      <c r="X20" s="12" t="str">
        <f t="shared" ref="X20:X30" si="24">IF(W20&gt;=12,"CDC Airborne LVL",IF(W20&gt;=6,"CDC &amp; Harvard LVL",IF(W20&gt;=5,"CDC LVL",IF(W20&gt;=4,"Low",IF(W20&gt;=3,"Poor",IF(W20&gt;=2,"Bad",IF(W20&gt;=1,"Very Bad","Fail")))))))</f>
        <v>Bad</v>
      </c>
    </row>
    <row r="21" spans="1:33" x14ac:dyDescent="0.25">
      <c r="A21" s="55" t="s">
        <v>161</v>
      </c>
      <c r="B21" s="5">
        <f t="shared" si="21"/>
        <v>104</v>
      </c>
      <c r="C21" s="5">
        <f t="shared" si="22"/>
        <v>1</v>
      </c>
      <c r="D21" s="34">
        <v>5</v>
      </c>
      <c r="E21" s="34"/>
      <c r="F21" s="56">
        <f>9127/3</f>
        <v>3042.3333333333335</v>
      </c>
      <c r="G21" s="34"/>
      <c r="H21" s="34"/>
      <c r="I21" s="35">
        <f t="shared" ref="I21:I85" si="25">I$15</f>
        <v>9</v>
      </c>
      <c r="J21" s="34">
        <f t="shared" si="16"/>
        <v>27381</v>
      </c>
      <c r="K21" s="56">
        <v>2000</v>
      </c>
      <c r="L21" s="76">
        <v>600</v>
      </c>
      <c r="M21" s="77">
        <v>0.95</v>
      </c>
      <c r="N21" s="58">
        <f t="shared" si="11"/>
        <v>4.3826010737372627</v>
      </c>
      <c r="O21" s="58">
        <f t="shared" si="23"/>
        <v>0.61739892626273729</v>
      </c>
      <c r="P21" s="58">
        <f t="shared" si="18"/>
        <v>5</v>
      </c>
      <c r="Q21" s="58" t="str">
        <f t="shared" si="12"/>
        <v>CDC LVL</v>
      </c>
      <c r="R21" s="56">
        <f t="shared" si="13"/>
        <v>310.5</v>
      </c>
      <c r="S21" s="56">
        <f t="shared" si="14"/>
        <v>24.338160569105703</v>
      </c>
      <c r="T21" s="57">
        <f t="shared" si="19"/>
        <v>7.8383769948810633E-2</v>
      </c>
      <c r="U21" s="56">
        <f t="shared" si="20"/>
        <v>334.8381605691057</v>
      </c>
      <c r="W21" s="11">
        <v>3</v>
      </c>
      <c r="X21" s="12" t="str">
        <f t="shared" si="24"/>
        <v>Poor</v>
      </c>
    </row>
    <row r="22" spans="1:33" x14ac:dyDescent="0.25">
      <c r="A22" s="55" t="s">
        <v>162</v>
      </c>
      <c r="B22" s="5">
        <f t="shared" si="21"/>
        <v>105</v>
      </c>
      <c r="C22" s="5">
        <f t="shared" si="22"/>
        <v>1</v>
      </c>
      <c r="D22" s="34">
        <v>5</v>
      </c>
      <c r="E22" s="34"/>
      <c r="F22" s="56">
        <f t="shared" ref="F22:F23" si="26">9127/3</f>
        <v>3042.3333333333335</v>
      </c>
      <c r="G22" s="34"/>
      <c r="H22" s="34"/>
      <c r="I22" s="35">
        <f t="shared" si="25"/>
        <v>9</v>
      </c>
      <c r="J22" s="34">
        <f t="shared" si="16"/>
        <v>27381</v>
      </c>
      <c r="K22" s="56">
        <v>2000</v>
      </c>
      <c r="L22" s="76">
        <v>600</v>
      </c>
      <c r="M22" s="77">
        <v>0.95</v>
      </c>
      <c r="N22" s="58">
        <f t="shared" si="11"/>
        <v>4.3826010737372627</v>
      </c>
      <c r="O22" s="58">
        <f t="shared" si="23"/>
        <v>0.61739892626273729</v>
      </c>
      <c r="P22" s="58">
        <f t="shared" si="18"/>
        <v>5</v>
      </c>
      <c r="Q22" s="58" t="str">
        <f t="shared" si="12"/>
        <v>CDC LVL</v>
      </c>
      <c r="R22" s="56">
        <f t="shared" si="13"/>
        <v>310.5</v>
      </c>
      <c r="S22" s="56">
        <f t="shared" si="14"/>
        <v>24.338160569105703</v>
      </c>
      <c r="T22" s="57">
        <f t="shared" si="19"/>
        <v>7.8383769948810633E-2</v>
      </c>
      <c r="U22" s="56">
        <f t="shared" si="20"/>
        <v>334.8381605691057</v>
      </c>
      <c r="W22" s="11">
        <v>4</v>
      </c>
      <c r="X22" s="12" t="str">
        <f t="shared" si="24"/>
        <v>Low</v>
      </c>
    </row>
    <row r="23" spans="1:33" x14ac:dyDescent="0.25">
      <c r="A23" s="55" t="s">
        <v>163</v>
      </c>
      <c r="B23" s="5">
        <f t="shared" si="21"/>
        <v>106</v>
      </c>
      <c r="C23" s="5">
        <f t="shared" si="22"/>
        <v>1</v>
      </c>
      <c r="D23" s="34">
        <v>5</v>
      </c>
      <c r="E23" s="34"/>
      <c r="F23" s="56">
        <f t="shared" si="26"/>
        <v>3042.3333333333335</v>
      </c>
      <c r="G23" s="34"/>
      <c r="H23" s="34"/>
      <c r="I23" s="35">
        <f t="shared" si="25"/>
        <v>9</v>
      </c>
      <c r="J23" s="34">
        <f t="shared" si="16"/>
        <v>27381</v>
      </c>
      <c r="K23" s="56">
        <v>2000</v>
      </c>
      <c r="L23" s="76">
        <v>600</v>
      </c>
      <c r="M23" s="77">
        <v>0.95</v>
      </c>
      <c r="N23" s="58">
        <f t="shared" si="11"/>
        <v>4.3826010737372627</v>
      </c>
      <c r="O23" s="58">
        <f t="shared" si="23"/>
        <v>0.61739892626273729</v>
      </c>
      <c r="P23" s="58">
        <f t="shared" si="18"/>
        <v>5</v>
      </c>
      <c r="Q23" s="58" t="str">
        <f t="shared" si="12"/>
        <v>CDC LVL</v>
      </c>
      <c r="R23" s="56">
        <f t="shared" si="13"/>
        <v>310.5</v>
      </c>
      <c r="S23" s="56">
        <f t="shared" si="14"/>
        <v>24.338160569105703</v>
      </c>
      <c r="T23" s="57">
        <f t="shared" si="19"/>
        <v>7.8383769948810633E-2</v>
      </c>
      <c r="U23" s="56">
        <f t="shared" si="20"/>
        <v>334.8381605691057</v>
      </c>
      <c r="W23" s="11">
        <v>5</v>
      </c>
      <c r="X23" s="12" t="str">
        <f t="shared" si="24"/>
        <v>CDC LVL</v>
      </c>
    </row>
    <row r="24" spans="1:33" x14ac:dyDescent="0.25">
      <c r="A24" s="55" t="s">
        <v>164</v>
      </c>
      <c r="B24" s="5">
        <f t="shared" si="21"/>
        <v>107</v>
      </c>
      <c r="C24" s="5">
        <f t="shared" si="22"/>
        <v>1</v>
      </c>
      <c r="D24" s="34">
        <v>6</v>
      </c>
      <c r="E24" s="34"/>
      <c r="F24" s="34">
        <v>900</v>
      </c>
      <c r="G24" s="34">
        <f>SUM(F17:F24)</f>
        <v>24626.999999999996</v>
      </c>
      <c r="H24" s="59">
        <f>SUM(F17:F24)</f>
        <v>24626.999999999996</v>
      </c>
      <c r="I24" s="35">
        <f t="shared" si="25"/>
        <v>9</v>
      </c>
      <c r="J24" s="34">
        <f t="shared" si="16"/>
        <v>8100</v>
      </c>
      <c r="K24" s="56">
        <f t="shared" si="17"/>
        <v>570</v>
      </c>
      <c r="L24" s="76">
        <v>600</v>
      </c>
      <c r="M24" s="77">
        <v>0.95</v>
      </c>
      <c r="N24" s="58">
        <f t="shared" si="11"/>
        <v>4.2222222222222223</v>
      </c>
      <c r="O24" s="58">
        <f t="shared" si="23"/>
        <v>0.77777777777777768</v>
      </c>
      <c r="P24" s="58">
        <f t="shared" si="18"/>
        <v>5</v>
      </c>
      <c r="Q24" s="58" t="str">
        <f t="shared" si="12"/>
        <v>CDC LVL</v>
      </c>
      <c r="R24" s="56">
        <f t="shared" si="13"/>
        <v>310.5</v>
      </c>
      <c r="S24" s="56">
        <f t="shared" si="14"/>
        <v>9.0701219512195124</v>
      </c>
      <c r="T24" s="57">
        <f t="shared" si="19"/>
        <v>2.9211342838066062E-2</v>
      </c>
      <c r="U24" s="56">
        <f t="shared" si="20"/>
        <v>319.57012195121951</v>
      </c>
      <c r="W24" s="11">
        <v>6</v>
      </c>
      <c r="X24" s="12" t="str">
        <f t="shared" si="24"/>
        <v>CDC &amp; Harvard LVL</v>
      </c>
    </row>
    <row r="25" spans="1:33" s="39" customFormat="1" x14ac:dyDescent="0.25">
      <c r="A25" s="60" t="s">
        <v>165</v>
      </c>
      <c r="B25" s="13">
        <v>200</v>
      </c>
      <c r="C25" s="13">
        <v>2</v>
      </c>
      <c r="D25" s="61">
        <v>1</v>
      </c>
      <c r="E25" s="61"/>
      <c r="F25" s="61">
        <v>354</v>
      </c>
      <c r="G25" s="61"/>
      <c r="H25" s="61"/>
      <c r="I25" s="84">
        <f t="shared" si="25"/>
        <v>9</v>
      </c>
      <c r="J25" s="61">
        <f t="shared" si="16"/>
        <v>3186</v>
      </c>
      <c r="K25" s="62">
        <f t="shared" si="17"/>
        <v>213.75</v>
      </c>
      <c r="L25" s="78">
        <v>225</v>
      </c>
      <c r="M25" s="79">
        <v>0.95</v>
      </c>
      <c r="N25" s="64">
        <f t="shared" si="11"/>
        <v>4.0254237288135597</v>
      </c>
      <c r="O25" s="58">
        <f t="shared" si="23"/>
        <v>0.9745762711864403</v>
      </c>
      <c r="P25" s="64">
        <f t="shared" si="18"/>
        <v>5</v>
      </c>
      <c r="Q25" s="64" t="str">
        <f t="shared" si="12"/>
        <v>CDC LVL</v>
      </c>
      <c r="R25" s="62">
        <f t="shared" si="13"/>
        <v>116.43749999999999</v>
      </c>
      <c r="S25" s="62">
        <f t="shared" si="14"/>
        <v>4.4702743902439011</v>
      </c>
      <c r="T25" s="63">
        <f t="shared" si="19"/>
        <v>3.839205058717253E-2</v>
      </c>
      <c r="U25" s="62">
        <f t="shared" si="20"/>
        <v>120.90777439024389</v>
      </c>
      <c r="V25" s="41"/>
      <c r="W25" s="41">
        <v>7</v>
      </c>
      <c r="X25" s="40" t="str">
        <f t="shared" si="24"/>
        <v>CDC &amp; Harvard LVL</v>
      </c>
    </row>
    <row r="26" spans="1:33" x14ac:dyDescent="0.25">
      <c r="A26" s="55" t="s">
        <v>166</v>
      </c>
      <c r="B26" s="5">
        <f t="shared" si="21"/>
        <v>201</v>
      </c>
      <c r="C26" s="5">
        <f>C25</f>
        <v>2</v>
      </c>
      <c r="D26" s="34">
        <v>1</v>
      </c>
      <c r="E26" s="34"/>
      <c r="F26" s="34">
        <v>264</v>
      </c>
      <c r="G26" s="34"/>
      <c r="H26" s="34"/>
      <c r="I26" s="35">
        <f t="shared" si="25"/>
        <v>9</v>
      </c>
      <c r="J26" s="34">
        <f t="shared" si="16"/>
        <v>2376</v>
      </c>
      <c r="K26" s="56">
        <f t="shared" si="17"/>
        <v>142.5</v>
      </c>
      <c r="L26" s="76">
        <v>150</v>
      </c>
      <c r="M26" s="77">
        <v>0.95</v>
      </c>
      <c r="N26" s="58">
        <f t="shared" si="11"/>
        <v>3.5984848484848486</v>
      </c>
      <c r="O26" s="58">
        <f t="shared" si="23"/>
        <v>1.4015151515151514</v>
      </c>
      <c r="P26" s="58">
        <f t="shared" si="18"/>
        <v>5</v>
      </c>
      <c r="Q26" s="58" t="str">
        <f t="shared" si="12"/>
        <v>CDC LVL</v>
      </c>
      <c r="R26" s="56">
        <f t="shared" si="13"/>
        <v>77.625</v>
      </c>
      <c r="S26" s="56">
        <f t="shared" si="14"/>
        <v>4.7942073170731705</v>
      </c>
      <c r="T26" s="57">
        <f t="shared" si="19"/>
        <v>6.1761124857625388E-2</v>
      </c>
      <c r="U26" s="56">
        <f t="shared" si="20"/>
        <v>82.419207317073173</v>
      </c>
      <c r="W26" s="11">
        <v>8</v>
      </c>
      <c r="X26" s="12" t="str">
        <f t="shared" si="24"/>
        <v>CDC &amp; Harvard LVL</v>
      </c>
    </row>
    <row r="27" spans="1:33" x14ac:dyDescent="0.25">
      <c r="A27" s="55" t="s">
        <v>166</v>
      </c>
      <c r="B27" s="5">
        <f t="shared" si="21"/>
        <v>202</v>
      </c>
      <c r="C27" s="5">
        <f t="shared" ref="C27:C90" si="27">C26</f>
        <v>2</v>
      </c>
      <c r="D27" s="34">
        <v>1</v>
      </c>
      <c r="E27" s="34"/>
      <c r="F27" s="34">
        <v>168</v>
      </c>
      <c r="G27" s="34"/>
      <c r="H27" s="34"/>
      <c r="I27" s="35">
        <f t="shared" si="25"/>
        <v>9</v>
      </c>
      <c r="J27" s="34">
        <f t="shared" si="16"/>
        <v>1512</v>
      </c>
      <c r="K27" s="56">
        <f t="shared" si="17"/>
        <v>25</v>
      </c>
      <c r="L27" s="76">
        <v>100</v>
      </c>
      <c r="M27" s="77">
        <v>0.25</v>
      </c>
      <c r="N27" s="58">
        <f t="shared" si="11"/>
        <v>0.99206349206349209</v>
      </c>
      <c r="O27" s="58">
        <f t="shared" si="23"/>
        <v>4.0079365079365079</v>
      </c>
      <c r="P27" s="58">
        <f t="shared" si="18"/>
        <v>5</v>
      </c>
      <c r="Q27" s="65" t="str">
        <f t="shared" si="12"/>
        <v>CDC LVL</v>
      </c>
      <c r="R27" s="56">
        <f t="shared" si="13"/>
        <v>51.749999999999993</v>
      </c>
      <c r="S27" s="56">
        <f t="shared" si="14"/>
        <v>8.7245934959349594</v>
      </c>
      <c r="T27" s="57">
        <f t="shared" si="19"/>
        <v>0.16859117866540987</v>
      </c>
      <c r="U27" s="56">
        <f t="shared" si="20"/>
        <v>60.474593495934954</v>
      </c>
      <c r="W27" s="11">
        <v>9</v>
      </c>
      <c r="X27" s="12" t="str">
        <f t="shared" si="24"/>
        <v>CDC &amp; Harvard LVL</v>
      </c>
    </row>
    <row r="28" spans="1:33" x14ac:dyDescent="0.25">
      <c r="A28" s="55" t="s">
        <v>166</v>
      </c>
      <c r="B28" s="5">
        <f t="shared" si="21"/>
        <v>203</v>
      </c>
      <c r="C28" s="5">
        <f t="shared" si="27"/>
        <v>2</v>
      </c>
      <c r="D28" s="34">
        <v>1</v>
      </c>
      <c r="E28" s="34"/>
      <c r="F28" s="34">
        <v>171</v>
      </c>
      <c r="G28" s="34"/>
      <c r="H28" s="34"/>
      <c r="I28" s="35">
        <f t="shared" si="25"/>
        <v>9</v>
      </c>
      <c r="J28" s="34">
        <f t="shared" si="16"/>
        <v>1539</v>
      </c>
      <c r="K28" s="56">
        <f t="shared" si="17"/>
        <v>25</v>
      </c>
      <c r="L28" s="76">
        <v>100</v>
      </c>
      <c r="M28" s="77">
        <v>0.25</v>
      </c>
      <c r="N28" s="58">
        <f t="shared" si="11"/>
        <v>0.97465886939571145</v>
      </c>
      <c r="O28" s="58">
        <f t="shared" si="23"/>
        <v>4.0253411306042883</v>
      </c>
      <c r="P28" s="58">
        <f t="shared" si="18"/>
        <v>5</v>
      </c>
      <c r="Q28" s="65" t="str">
        <f t="shared" si="12"/>
        <v>CDC LVL</v>
      </c>
      <c r="R28" s="56">
        <f t="shared" si="13"/>
        <v>51.749999999999993</v>
      </c>
      <c r="S28" s="56">
        <f t="shared" si="14"/>
        <v>8.9189532520325194</v>
      </c>
      <c r="T28" s="57">
        <f t="shared" si="19"/>
        <v>0.17234692274458976</v>
      </c>
      <c r="U28" s="56">
        <f t="shared" si="20"/>
        <v>60.668953252032509</v>
      </c>
      <c r="W28" s="11">
        <v>10</v>
      </c>
      <c r="X28" s="12" t="str">
        <f t="shared" si="24"/>
        <v>CDC &amp; Harvard LVL</v>
      </c>
    </row>
    <row r="29" spans="1:33" x14ac:dyDescent="0.25">
      <c r="A29" s="55" t="s">
        <v>166</v>
      </c>
      <c r="B29" s="5">
        <f t="shared" si="21"/>
        <v>204</v>
      </c>
      <c r="C29" s="5">
        <f t="shared" si="27"/>
        <v>2</v>
      </c>
      <c r="D29" s="34">
        <v>1</v>
      </c>
      <c r="E29" s="34"/>
      <c r="F29" s="34">
        <v>169</v>
      </c>
      <c r="G29" s="34"/>
      <c r="H29" s="34"/>
      <c r="I29" s="35">
        <f t="shared" si="25"/>
        <v>9</v>
      </c>
      <c r="J29" s="34">
        <f t="shared" si="16"/>
        <v>1521</v>
      </c>
      <c r="K29" s="56">
        <f t="shared" si="17"/>
        <v>95</v>
      </c>
      <c r="L29" s="76">
        <v>100</v>
      </c>
      <c r="M29" s="77">
        <v>0.95</v>
      </c>
      <c r="N29" s="58">
        <f t="shared" si="11"/>
        <v>3.747534516765286</v>
      </c>
      <c r="O29" s="58">
        <f t="shared" si="23"/>
        <v>1.252465483234714</v>
      </c>
      <c r="P29" s="58">
        <f t="shared" si="18"/>
        <v>5</v>
      </c>
      <c r="Q29" s="65" t="str">
        <f t="shared" si="12"/>
        <v>CDC LVL</v>
      </c>
      <c r="R29" s="56">
        <f t="shared" si="13"/>
        <v>51.749999999999993</v>
      </c>
      <c r="S29" s="56">
        <f t="shared" si="14"/>
        <v>2.7426321138211383</v>
      </c>
      <c r="T29" s="57">
        <f t="shared" si="19"/>
        <v>5.2997722006205575E-2</v>
      </c>
      <c r="U29" s="56">
        <f t="shared" si="20"/>
        <v>54.492632113821131</v>
      </c>
      <c r="W29" s="11">
        <v>11</v>
      </c>
      <c r="X29" s="12" t="str">
        <f t="shared" si="24"/>
        <v>CDC &amp; Harvard LVL</v>
      </c>
    </row>
    <row r="30" spans="1:33" x14ac:dyDescent="0.25">
      <c r="A30" s="55" t="s">
        <v>166</v>
      </c>
      <c r="B30" s="5">
        <f t="shared" si="21"/>
        <v>205</v>
      </c>
      <c r="C30" s="5">
        <f t="shared" si="27"/>
        <v>2</v>
      </c>
      <c r="D30" s="34">
        <v>1</v>
      </c>
      <c r="E30" s="34"/>
      <c r="F30" s="34">
        <v>171</v>
      </c>
      <c r="G30" s="34"/>
      <c r="H30" s="34"/>
      <c r="I30" s="35">
        <f t="shared" si="25"/>
        <v>9</v>
      </c>
      <c r="J30" s="34">
        <f t="shared" si="16"/>
        <v>1539</v>
      </c>
      <c r="K30" s="56">
        <f t="shared" si="17"/>
        <v>95</v>
      </c>
      <c r="L30" s="76">
        <v>100</v>
      </c>
      <c r="M30" s="77">
        <v>0.95</v>
      </c>
      <c r="N30" s="58">
        <f t="shared" si="11"/>
        <v>3.7037037037037037</v>
      </c>
      <c r="O30" s="58">
        <f t="shared" si="23"/>
        <v>1.2962962962962963</v>
      </c>
      <c r="P30" s="58">
        <f t="shared" si="18"/>
        <v>5</v>
      </c>
      <c r="Q30" s="58" t="str">
        <f t="shared" si="12"/>
        <v>CDC LVL</v>
      </c>
      <c r="R30" s="56">
        <f t="shared" si="13"/>
        <v>51.749999999999993</v>
      </c>
      <c r="S30" s="56">
        <f t="shared" si="14"/>
        <v>2.8722052845528454</v>
      </c>
      <c r="T30" s="57">
        <f t="shared" si="19"/>
        <v>5.5501551392325522E-2</v>
      </c>
      <c r="U30" s="56">
        <f t="shared" si="20"/>
        <v>54.622205284552841</v>
      </c>
      <c r="W30" s="11">
        <v>12</v>
      </c>
      <c r="X30" s="12" t="str">
        <f t="shared" si="24"/>
        <v>CDC Airborne LVL</v>
      </c>
    </row>
    <row r="31" spans="1:33" x14ac:dyDescent="0.25">
      <c r="A31" s="55" t="s">
        <v>167</v>
      </c>
      <c r="B31" s="5">
        <f>B30+1</f>
        <v>206</v>
      </c>
      <c r="C31" s="5">
        <f t="shared" si="27"/>
        <v>2</v>
      </c>
      <c r="D31" s="34">
        <v>1</v>
      </c>
      <c r="E31" s="34"/>
      <c r="F31" s="34">
        <v>600</v>
      </c>
      <c r="G31" s="34"/>
      <c r="H31" s="34"/>
      <c r="I31" s="35">
        <f t="shared" si="25"/>
        <v>9</v>
      </c>
      <c r="J31" s="34">
        <f t="shared" si="16"/>
        <v>5400</v>
      </c>
      <c r="K31" s="56">
        <f t="shared" si="17"/>
        <v>200</v>
      </c>
      <c r="L31" s="76">
        <v>400</v>
      </c>
      <c r="M31" s="77">
        <v>0.5</v>
      </c>
      <c r="N31" s="58">
        <f t="shared" si="11"/>
        <v>2.2222222222222223</v>
      </c>
      <c r="O31" s="58">
        <f t="shared" si="23"/>
        <v>2.7777777777777777</v>
      </c>
      <c r="P31" s="58">
        <f t="shared" si="18"/>
        <v>5</v>
      </c>
      <c r="Q31" s="58" t="str">
        <f t="shared" si="12"/>
        <v>CDC LVL</v>
      </c>
      <c r="R31" s="56">
        <f t="shared" si="13"/>
        <v>206.99999999999997</v>
      </c>
      <c r="S31" s="56">
        <f t="shared" si="14"/>
        <v>21.595528455284555</v>
      </c>
      <c r="T31" s="57">
        <f t="shared" si="19"/>
        <v>0.10432622442166453</v>
      </c>
      <c r="U31" s="56">
        <f t="shared" si="20"/>
        <v>228.59552845528452</v>
      </c>
    </row>
    <row r="32" spans="1:33" x14ac:dyDescent="0.25">
      <c r="A32" s="55" t="s">
        <v>168</v>
      </c>
      <c r="B32" s="5">
        <f t="shared" si="21"/>
        <v>207</v>
      </c>
      <c r="C32" s="5">
        <f t="shared" si="27"/>
        <v>2</v>
      </c>
      <c r="D32" s="34">
        <v>1</v>
      </c>
      <c r="E32" s="34"/>
      <c r="F32" s="34">
        <v>97</v>
      </c>
      <c r="G32" s="34"/>
      <c r="H32" s="34"/>
      <c r="I32" s="35">
        <f t="shared" si="25"/>
        <v>9</v>
      </c>
      <c r="J32" s="34">
        <f t="shared" si="16"/>
        <v>873</v>
      </c>
      <c r="K32" s="56">
        <f t="shared" si="17"/>
        <v>47.5</v>
      </c>
      <c r="L32" s="76">
        <v>50</v>
      </c>
      <c r="M32" s="77">
        <v>0.95</v>
      </c>
      <c r="N32" s="58">
        <f t="shared" si="11"/>
        <v>3.2646048109965635</v>
      </c>
      <c r="O32" s="58">
        <f t="shared" si="23"/>
        <v>1.7353951890034365</v>
      </c>
      <c r="P32" s="58">
        <f t="shared" si="18"/>
        <v>5</v>
      </c>
      <c r="Q32" s="58" t="str">
        <f t="shared" si="12"/>
        <v>CDC LVL</v>
      </c>
      <c r="R32" s="56">
        <f t="shared" si="13"/>
        <v>25.874999999999996</v>
      </c>
      <c r="S32" s="56">
        <f t="shared" si="14"/>
        <v>2.1811483739837398</v>
      </c>
      <c r="T32" s="57">
        <f t="shared" si="19"/>
        <v>8.4295589332704937E-2</v>
      </c>
      <c r="U32" s="56">
        <f t="shared" si="20"/>
        <v>28.056148373983735</v>
      </c>
    </row>
    <row r="33" spans="1:23" x14ac:dyDescent="0.25">
      <c r="A33" s="55" t="s">
        <v>169</v>
      </c>
      <c r="B33" s="5">
        <f t="shared" si="21"/>
        <v>208</v>
      </c>
      <c r="C33" s="5">
        <f t="shared" si="27"/>
        <v>2</v>
      </c>
      <c r="D33" s="34">
        <v>1</v>
      </c>
      <c r="E33" s="34"/>
      <c r="F33" s="34">
        <v>99</v>
      </c>
      <c r="G33" s="34">
        <f>SUM(F25:F33)</f>
        <v>2093</v>
      </c>
      <c r="H33" s="34"/>
      <c r="I33" s="35">
        <f t="shared" si="25"/>
        <v>9</v>
      </c>
      <c r="J33" s="34">
        <f t="shared" si="16"/>
        <v>891</v>
      </c>
      <c r="K33" s="56">
        <f t="shared" si="17"/>
        <v>47.5</v>
      </c>
      <c r="L33" s="76">
        <v>50</v>
      </c>
      <c r="M33" s="77">
        <v>0.95</v>
      </c>
      <c r="N33" s="58">
        <f t="shared" si="11"/>
        <v>3.1986531986531985</v>
      </c>
      <c r="O33" s="58">
        <f t="shared" si="23"/>
        <v>1.8013468013468015</v>
      </c>
      <c r="P33" s="58">
        <f t="shared" si="18"/>
        <v>5</v>
      </c>
      <c r="Q33" s="58" t="str">
        <f t="shared" si="12"/>
        <v>CDC LVL</v>
      </c>
      <c r="R33" s="56">
        <f t="shared" si="13"/>
        <v>25.874999999999996</v>
      </c>
      <c r="S33" s="56">
        <f t="shared" si="14"/>
        <v>2.3107215447154474</v>
      </c>
      <c r="T33" s="57">
        <f t="shared" si="19"/>
        <v>8.9303248104944846E-2</v>
      </c>
      <c r="U33" s="56">
        <f t="shared" si="20"/>
        <v>28.185721544715445</v>
      </c>
    </row>
    <row r="34" spans="1:23" s="42" customFormat="1" x14ac:dyDescent="0.25">
      <c r="A34" s="66" t="s">
        <v>170</v>
      </c>
      <c r="B34" s="67">
        <f t="shared" si="21"/>
        <v>209</v>
      </c>
      <c r="C34" s="67">
        <f t="shared" si="27"/>
        <v>2</v>
      </c>
      <c r="D34" s="68">
        <v>2</v>
      </c>
      <c r="E34" s="68"/>
      <c r="F34" s="68">
        <v>900</v>
      </c>
      <c r="G34" s="68"/>
      <c r="H34" s="68"/>
      <c r="I34" s="85">
        <f t="shared" si="25"/>
        <v>9</v>
      </c>
      <c r="J34" s="68">
        <f t="shared" si="16"/>
        <v>8100</v>
      </c>
      <c r="K34" s="69">
        <f t="shared" si="17"/>
        <v>522.5</v>
      </c>
      <c r="L34" s="80">
        <v>550</v>
      </c>
      <c r="M34" s="81">
        <v>0.95</v>
      </c>
      <c r="N34" s="71">
        <f t="shared" si="11"/>
        <v>3.8703703703703702</v>
      </c>
      <c r="O34" s="58">
        <f t="shared" si="23"/>
        <v>1.1296296296296298</v>
      </c>
      <c r="P34" s="71">
        <f t="shared" si="18"/>
        <v>5</v>
      </c>
      <c r="Q34" s="71" t="str">
        <f t="shared" si="12"/>
        <v>CDC LVL</v>
      </c>
      <c r="R34" s="69">
        <f t="shared" si="13"/>
        <v>284.625</v>
      </c>
      <c r="S34" s="69">
        <f t="shared" si="14"/>
        <v>13.17327235772358</v>
      </c>
      <c r="T34" s="70">
        <f t="shared" si="19"/>
        <v>4.6282906834338444E-2</v>
      </c>
      <c r="U34" s="69">
        <f t="shared" si="20"/>
        <v>297.79827235772359</v>
      </c>
      <c r="V34" s="47"/>
      <c r="W34" s="47"/>
    </row>
    <row r="35" spans="1:23" x14ac:dyDescent="0.25">
      <c r="A35" s="55" t="s">
        <v>166</v>
      </c>
      <c r="B35" s="5">
        <f t="shared" si="21"/>
        <v>210</v>
      </c>
      <c r="C35" s="5">
        <f t="shared" si="27"/>
        <v>2</v>
      </c>
      <c r="D35" s="34">
        <v>2</v>
      </c>
      <c r="E35" s="34"/>
      <c r="F35" s="34">
        <v>136</v>
      </c>
      <c r="G35" s="34"/>
      <c r="H35" s="34"/>
      <c r="I35" s="35">
        <f t="shared" si="25"/>
        <v>9</v>
      </c>
      <c r="J35" s="34">
        <f t="shared" si="16"/>
        <v>1224</v>
      </c>
      <c r="K35" s="56">
        <f t="shared" si="17"/>
        <v>95</v>
      </c>
      <c r="L35" s="76">
        <v>100</v>
      </c>
      <c r="M35" s="77">
        <v>0.95</v>
      </c>
      <c r="N35" s="58">
        <f t="shared" si="11"/>
        <v>4.6568627450980395</v>
      </c>
      <c r="O35" s="58">
        <f t="shared" si="23"/>
        <v>0.34313725490196045</v>
      </c>
      <c r="P35" s="58">
        <f t="shared" si="18"/>
        <v>5</v>
      </c>
      <c r="Q35" s="58" t="str">
        <f t="shared" si="12"/>
        <v>CDC LVL</v>
      </c>
      <c r="R35" s="56">
        <f t="shared" si="13"/>
        <v>51.749999999999993</v>
      </c>
      <c r="S35" s="56">
        <f t="shared" si="14"/>
        <v>0.60467479674796698</v>
      </c>
      <c r="T35" s="57">
        <f t="shared" si="19"/>
        <v>1.1684537135226417E-2</v>
      </c>
      <c r="U35" s="56">
        <f t="shared" si="20"/>
        <v>52.354674796747958</v>
      </c>
    </row>
    <row r="36" spans="1:23" x14ac:dyDescent="0.25">
      <c r="A36" s="55" t="s">
        <v>166</v>
      </c>
      <c r="B36" s="5">
        <f t="shared" si="21"/>
        <v>211</v>
      </c>
      <c r="C36" s="5">
        <f t="shared" si="27"/>
        <v>2</v>
      </c>
      <c r="D36" s="34">
        <v>2</v>
      </c>
      <c r="E36" s="34"/>
      <c r="F36" s="34">
        <v>165</v>
      </c>
      <c r="G36" s="34"/>
      <c r="H36" s="34"/>
      <c r="I36" s="35">
        <f t="shared" si="25"/>
        <v>9</v>
      </c>
      <c r="J36" s="34">
        <f t="shared" si="16"/>
        <v>1485</v>
      </c>
      <c r="K36" s="56">
        <f t="shared" si="17"/>
        <v>25</v>
      </c>
      <c r="L36" s="76">
        <v>100</v>
      </c>
      <c r="M36" s="77">
        <v>0.25</v>
      </c>
      <c r="N36" s="58">
        <f t="shared" si="11"/>
        <v>1.0101010101010102</v>
      </c>
      <c r="O36" s="58">
        <f t="shared" si="23"/>
        <v>3.9898989898989896</v>
      </c>
      <c r="P36" s="58">
        <f t="shared" si="18"/>
        <v>5</v>
      </c>
      <c r="Q36" s="58" t="str">
        <f t="shared" si="12"/>
        <v>CDC LVL</v>
      </c>
      <c r="R36" s="56">
        <f t="shared" si="13"/>
        <v>51.749999999999993</v>
      </c>
      <c r="S36" s="56">
        <f t="shared" si="14"/>
        <v>8.5302337398373975</v>
      </c>
      <c r="T36" s="57">
        <f t="shared" si="19"/>
        <v>0.16483543458622993</v>
      </c>
      <c r="U36" s="56">
        <f t="shared" si="20"/>
        <v>60.280233739837392</v>
      </c>
    </row>
    <row r="37" spans="1:23" x14ac:dyDescent="0.25">
      <c r="A37" s="55" t="s">
        <v>166</v>
      </c>
      <c r="B37" s="5">
        <f t="shared" si="21"/>
        <v>212</v>
      </c>
      <c r="C37" s="5">
        <f t="shared" si="27"/>
        <v>2</v>
      </c>
      <c r="D37" s="34">
        <v>2</v>
      </c>
      <c r="E37" s="34"/>
      <c r="F37" s="34">
        <v>120</v>
      </c>
      <c r="G37" s="34"/>
      <c r="H37" s="34"/>
      <c r="I37" s="35">
        <f t="shared" si="25"/>
        <v>9</v>
      </c>
      <c r="J37" s="34">
        <f t="shared" si="16"/>
        <v>1080</v>
      </c>
      <c r="K37" s="56">
        <f t="shared" si="17"/>
        <v>71.25</v>
      </c>
      <c r="L37" s="76">
        <v>75</v>
      </c>
      <c r="M37" s="77">
        <v>0.95</v>
      </c>
      <c r="N37" s="58">
        <f t="shared" si="11"/>
        <v>3.9583333333333335</v>
      </c>
      <c r="O37" s="58">
        <f t="shared" si="23"/>
        <v>1.0416666666666665</v>
      </c>
      <c r="P37" s="58">
        <f t="shared" si="18"/>
        <v>5</v>
      </c>
      <c r="Q37" s="58" t="str">
        <f t="shared" si="12"/>
        <v>CDC LVL</v>
      </c>
      <c r="R37" s="56">
        <f t="shared" si="13"/>
        <v>38.8125</v>
      </c>
      <c r="S37" s="56">
        <f t="shared" si="14"/>
        <v>1.6196646341463412</v>
      </c>
      <c r="T37" s="57">
        <f t="shared" si="19"/>
        <v>4.1730489768665793E-2</v>
      </c>
      <c r="U37" s="56">
        <f t="shared" si="20"/>
        <v>40.432164634146339</v>
      </c>
    </row>
    <row r="38" spans="1:23" x14ac:dyDescent="0.25">
      <c r="A38" s="55" t="s">
        <v>166</v>
      </c>
      <c r="B38" s="5">
        <f t="shared" si="21"/>
        <v>213</v>
      </c>
      <c r="C38" s="5">
        <f t="shared" si="27"/>
        <v>2</v>
      </c>
      <c r="D38" s="34">
        <v>2</v>
      </c>
      <c r="E38" s="34"/>
      <c r="F38" s="34">
        <v>120</v>
      </c>
      <c r="G38" s="34"/>
      <c r="H38" s="34"/>
      <c r="I38" s="35">
        <f t="shared" si="25"/>
        <v>9</v>
      </c>
      <c r="J38" s="34">
        <f t="shared" si="16"/>
        <v>1080</v>
      </c>
      <c r="K38" s="56">
        <f t="shared" si="17"/>
        <v>71.25</v>
      </c>
      <c r="L38" s="76">
        <v>75</v>
      </c>
      <c r="M38" s="77">
        <v>0.95</v>
      </c>
      <c r="N38" s="58">
        <f t="shared" si="11"/>
        <v>3.9583333333333335</v>
      </c>
      <c r="O38" s="58">
        <f t="shared" si="23"/>
        <v>1.0416666666666665</v>
      </c>
      <c r="P38" s="58">
        <f t="shared" si="18"/>
        <v>5</v>
      </c>
      <c r="Q38" s="58" t="str">
        <f t="shared" si="12"/>
        <v>CDC LVL</v>
      </c>
      <c r="R38" s="56">
        <f t="shared" si="13"/>
        <v>38.8125</v>
      </c>
      <c r="S38" s="56">
        <f t="shared" si="14"/>
        <v>1.6196646341463412</v>
      </c>
      <c r="T38" s="57">
        <f t="shared" si="19"/>
        <v>4.1730489768665793E-2</v>
      </c>
      <c r="U38" s="56">
        <f t="shared" si="20"/>
        <v>40.432164634146339</v>
      </c>
    </row>
    <row r="39" spans="1:23" x14ac:dyDescent="0.25">
      <c r="A39" s="55" t="s">
        <v>166</v>
      </c>
      <c r="B39" s="5">
        <f t="shared" si="21"/>
        <v>214</v>
      </c>
      <c r="C39" s="5">
        <f t="shared" si="27"/>
        <v>2</v>
      </c>
      <c r="D39" s="34">
        <v>2</v>
      </c>
      <c r="E39" s="34"/>
      <c r="F39" s="34">
        <v>154</v>
      </c>
      <c r="G39" s="34"/>
      <c r="H39" s="34"/>
      <c r="I39" s="35">
        <f t="shared" si="25"/>
        <v>9</v>
      </c>
      <c r="J39" s="34">
        <f t="shared" si="16"/>
        <v>1386</v>
      </c>
      <c r="K39" s="56">
        <f t="shared" si="17"/>
        <v>95</v>
      </c>
      <c r="L39" s="76">
        <v>100</v>
      </c>
      <c r="M39" s="77">
        <v>0.95</v>
      </c>
      <c r="N39" s="58">
        <f t="shared" si="11"/>
        <v>4.112554112554113</v>
      </c>
      <c r="O39" s="58">
        <f t="shared" si="23"/>
        <v>0.88744588744588704</v>
      </c>
      <c r="P39" s="58">
        <f t="shared" si="18"/>
        <v>5</v>
      </c>
      <c r="Q39" s="58" t="str">
        <f t="shared" si="12"/>
        <v>CDC LVL</v>
      </c>
      <c r="R39" s="56">
        <f t="shared" si="13"/>
        <v>51.749999999999993</v>
      </c>
      <c r="S39" s="56">
        <f t="shared" si="14"/>
        <v>1.7708333333333326</v>
      </c>
      <c r="T39" s="57">
        <f t="shared" si="19"/>
        <v>3.4219001610305951E-2</v>
      </c>
      <c r="U39" s="56">
        <f t="shared" si="20"/>
        <v>53.520833333333329</v>
      </c>
    </row>
    <row r="40" spans="1:23" x14ac:dyDescent="0.25">
      <c r="A40" s="55" t="s">
        <v>167</v>
      </c>
      <c r="B40" s="5">
        <f t="shared" si="21"/>
        <v>215</v>
      </c>
      <c r="C40" s="5">
        <f t="shared" si="27"/>
        <v>2</v>
      </c>
      <c r="D40" s="34">
        <v>2</v>
      </c>
      <c r="E40" s="34"/>
      <c r="F40" s="34">
        <v>905</v>
      </c>
      <c r="G40" s="34"/>
      <c r="H40" s="34"/>
      <c r="I40" s="35">
        <f t="shared" si="25"/>
        <v>9</v>
      </c>
      <c r="J40" s="34">
        <f t="shared" si="16"/>
        <v>8145</v>
      </c>
      <c r="K40" s="56">
        <f t="shared" si="17"/>
        <v>50</v>
      </c>
      <c r="L40" s="76">
        <v>200</v>
      </c>
      <c r="M40" s="77">
        <v>0.25</v>
      </c>
      <c r="N40" s="58">
        <f t="shared" si="11"/>
        <v>0.36832412523020258</v>
      </c>
      <c r="O40" s="58">
        <f t="shared" si="23"/>
        <v>4.6316758747697975</v>
      </c>
      <c r="P40" s="58">
        <f t="shared" si="18"/>
        <v>5</v>
      </c>
      <c r="Q40" s="65" t="str">
        <f t="shared" si="12"/>
        <v>CDC LVL</v>
      </c>
      <c r="R40" s="56">
        <f t="shared" si="13"/>
        <v>103.49999999999999</v>
      </c>
      <c r="S40" s="56">
        <f t="shared" si="14"/>
        <v>54.31275406504065</v>
      </c>
      <c r="T40" s="57">
        <f t="shared" si="19"/>
        <v>0.52476090884097248</v>
      </c>
      <c r="U40" s="56">
        <f t="shared" si="20"/>
        <v>157.81275406504062</v>
      </c>
    </row>
    <row r="41" spans="1:23" x14ac:dyDescent="0.25">
      <c r="A41" s="55" t="s">
        <v>171</v>
      </c>
      <c r="B41" s="5">
        <f t="shared" si="21"/>
        <v>216</v>
      </c>
      <c r="C41" s="5">
        <f t="shared" si="27"/>
        <v>2</v>
      </c>
      <c r="D41" s="34">
        <v>2</v>
      </c>
      <c r="E41" s="34"/>
      <c r="F41" s="34">
        <v>92</v>
      </c>
      <c r="G41" s="34"/>
      <c r="H41" s="34"/>
      <c r="I41" s="35">
        <f t="shared" si="25"/>
        <v>9</v>
      </c>
      <c r="J41" s="34">
        <f t="shared" si="16"/>
        <v>828</v>
      </c>
      <c r="K41" s="56">
        <f t="shared" si="17"/>
        <v>47.5</v>
      </c>
      <c r="L41" s="76">
        <v>50</v>
      </c>
      <c r="M41" s="77">
        <v>0.95</v>
      </c>
      <c r="N41" s="58">
        <f t="shared" si="11"/>
        <v>3.4420289855072466</v>
      </c>
      <c r="O41" s="58">
        <f t="shared" si="23"/>
        <v>1.5579710144927534</v>
      </c>
      <c r="P41" s="58">
        <f t="shared" si="18"/>
        <v>5</v>
      </c>
      <c r="Q41" s="65" t="str">
        <f t="shared" si="12"/>
        <v>CDC LVL</v>
      </c>
      <c r="R41" s="56">
        <f t="shared" si="13"/>
        <v>25.874999999999996</v>
      </c>
      <c r="S41" s="56">
        <f t="shared" si="14"/>
        <v>1.8572154471544715</v>
      </c>
      <c r="T41" s="57">
        <f t="shared" si="19"/>
        <v>7.1776442402105192E-2</v>
      </c>
      <c r="U41" s="56">
        <f t="shared" si="20"/>
        <v>27.732215447154466</v>
      </c>
    </row>
    <row r="42" spans="1:23" x14ac:dyDescent="0.25">
      <c r="A42" s="55" t="s">
        <v>172</v>
      </c>
      <c r="B42" s="5">
        <f t="shared" si="21"/>
        <v>217</v>
      </c>
      <c r="C42" s="5">
        <f t="shared" si="27"/>
        <v>2</v>
      </c>
      <c r="D42" s="34">
        <v>2</v>
      </c>
      <c r="E42" s="34"/>
      <c r="F42" s="34">
        <v>40</v>
      </c>
      <c r="G42" s="34">
        <f>SUM(F34:F42)</f>
        <v>2632</v>
      </c>
      <c r="H42" s="34"/>
      <c r="I42" s="35">
        <f t="shared" si="25"/>
        <v>9</v>
      </c>
      <c r="J42" s="34">
        <f t="shared" si="16"/>
        <v>360</v>
      </c>
      <c r="K42" s="56">
        <f t="shared" si="17"/>
        <v>23.75</v>
      </c>
      <c r="L42" s="76">
        <v>25</v>
      </c>
      <c r="M42" s="77">
        <v>0.95</v>
      </c>
      <c r="N42" s="58">
        <f t="shared" si="11"/>
        <v>3.9583333333333335</v>
      </c>
      <c r="O42" s="58">
        <f t="shared" si="23"/>
        <v>1.0416666666666665</v>
      </c>
      <c r="P42" s="58">
        <f t="shared" si="18"/>
        <v>5</v>
      </c>
      <c r="Q42" s="65" t="str">
        <f t="shared" si="12"/>
        <v>CDC LVL</v>
      </c>
      <c r="R42" s="56">
        <f t="shared" si="13"/>
        <v>12.937499999999998</v>
      </c>
      <c r="S42" s="56">
        <f t="shared" si="14"/>
        <v>0.53988821138211374</v>
      </c>
      <c r="T42" s="57">
        <f t="shared" si="19"/>
        <v>4.17304897686658E-2</v>
      </c>
      <c r="U42" s="56">
        <f t="shared" si="20"/>
        <v>13.477388211382111</v>
      </c>
    </row>
    <row r="43" spans="1:23" s="42" customFormat="1" x14ac:dyDescent="0.25">
      <c r="A43" s="66" t="s">
        <v>165</v>
      </c>
      <c r="B43" s="67">
        <f t="shared" si="21"/>
        <v>218</v>
      </c>
      <c r="C43" s="67">
        <f t="shared" si="27"/>
        <v>2</v>
      </c>
      <c r="D43" s="68">
        <v>3</v>
      </c>
      <c r="E43" s="68"/>
      <c r="F43" s="68">
        <v>156</v>
      </c>
      <c r="G43" s="68"/>
      <c r="H43" s="68"/>
      <c r="I43" s="85">
        <f t="shared" si="25"/>
        <v>9</v>
      </c>
      <c r="J43" s="68">
        <f t="shared" si="16"/>
        <v>1404</v>
      </c>
      <c r="K43" s="69">
        <f t="shared" si="17"/>
        <v>95</v>
      </c>
      <c r="L43" s="80">
        <v>100</v>
      </c>
      <c r="M43" s="81">
        <v>0.95</v>
      </c>
      <c r="N43" s="71">
        <f t="shared" si="11"/>
        <v>4.0598290598290596</v>
      </c>
      <c r="O43" s="58">
        <f t="shared" si="23"/>
        <v>0.94017094017094038</v>
      </c>
      <c r="P43" s="71">
        <f t="shared" si="18"/>
        <v>5</v>
      </c>
      <c r="Q43" s="71" t="str">
        <f t="shared" si="12"/>
        <v>CDC LVL</v>
      </c>
      <c r="R43" s="69">
        <f t="shared" si="13"/>
        <v>51.749999999999993</v>
      </c>
      <c r="S43" s="69">
        <f t="shared" si="14"/>
        <v>1.9004065040650413</v>
      </c>
      <c r="T43" s="70">
        <f t="shared" si="19"/>
        <v>3.6722830996425926E-2</v>
      </c>
      <c r="U43" s="69">
        <f t="shared" si="20"/>
        <v>53.650406504065032</v>
      </c>
      <c r="V43" s="47"/>
      <c r="W43" s="47"/>
    </row>
    <row r="44" spans="1:23" x14ac:dyDescent="0.25">
      <c r="A44" s="55" t="s">
        <v>173</v>
      </c>
      <c r="B44" s="5">
        <f>B43+1</f>
        <v>219</v>
      </c>
      <c r="C44" s="5">
        <f t="shared" si="27"/>
        <v>2</v>
      </c>
      <c r="D44" s="34">
        <v>3</v>
      </c>
      <c r="E44" s="34"/>
      <c r="F44" s="34">
        <v>70</v>
      </c>
      <c r="G44" s="34"/>
      <c r="H44" s="34"/>
      <c r="I44" s="35">
        <f t="shared" si="25"/>
        <v>9</v>
      </c>
      <c r="J44" s="34">
        <f t="shared" si="16"/>
        <v>630</v>
      </c>
      <c r="K44" s="56">
        <f t="shared" si="17"/>
        <v>47.5</v>
      </c>
      <c r="L44" s="76">
        <v>50</v>
      </c>
      <c r="M44" s="77">
        <v>0.95</v>
      </c>
      <c r="N44" s="58">
        <f t="shared" si="11"/>
        <v>4.5238095238095237</v>
      </c>
      <c r="O44" s="58">
        <f t="shared" si="23"/>
        <v>0.47619047619047628</v>
      </c>
      <c r="P44" s="58">
        <f t="shared" si="18"/>
        <v>5</v>
      </c>
      <c r="Q44" s="58" t="str">
        <f t="shared" si="12"/>
        <v>CDC LVL</v>
      </c>
      <c r="R44" s="56">
        <f t="shared" si="13"/>
        <v>25.874999999999996</v>
      </c>
      <c r="S44" s="56">
        <f t="shared" si="14"/>
        <v>0.43191056910569114</v>
      </c>
      <c r="T44" s="57">
        <f t="shared" si="19"/>
        <v>1.6692195907466328E-2</v>
      </c>
      <c r="U44" s="56">
        <f t="shared" si="20"/>
        <v>26.306910569105689</v>
      </c>
    </row>
    <row r="45" spans="1:23" x14ac:dyDescent="0.25">
      <c r="A45" s="55" t="s">
        <v>172</v>
      </c>
      <c r="B45" s="5">
        <f t="shared" si="21"/>
        <v>220</v>
      </c>
      <c r="C45" s="5">
        <f t="shared" si="27"/>
        <v>2</v>
      </c>
      <c r="D45" s="34">
        <v>3</v>
      </c>
      <c r="E45" s="34"/>
      <c r="F45" s="34">
        <v>33</v>
      </c>
      <c r="G45" s="34"/>
      <c r="H45" s="34"/>
      <c r="I45" s="35">
        <f t="shared" si="25"/>
        <v>9</v>
      </c>
      <c r="J45" s="34">
        <f t="shared" si="16"/>
        <v>297</v>
      </c>
      <c r="K45" s="56">
        <f t="shared" si="17"/>
        <v>23.75</v>
      </c>
      <c r="L45" s="76">
        <v>25</v>
      </c>
      <c r="M45" s="77">
        <v>0.95</v>
      </c>
      <c r="N45" s="58">
        <f t="shared" si="11"/>
        <v>4.7979797979797976</v>
      </c>
      <c r="O45" s="58">
        <f t="shared" si="23"/>
        <v>0.20202020202020243</v>
      </c>
      <c r="P45" s="58">
        <f t="shared" si="18"/>
        <v>5</v>
      </c>
      <c r="Q45" s="58" t="str">
        <f t="shared" si="12"/>
        <v>CDC LVL</v>
      </c>
      <c r="R45" s="56">
        <f t="shared" si="13"/>
        <v>12.937499999999998</v>
      </c>
      <c r="S45" s="56">
        <f t="shared" si="14"/>
        <v>8.638211382113839E-2</v>
      </c>
      <c r="T45" s="57">
        <f t="shared" si="19"/>
        <v>6.6768783629865434E-3</v>
      </c>
      <c r="U45" s="56">
        <f t="shared" si="20"/>
        <v>13.023882113821136</v>
      </c>
    </row>
    <row r="46" spans="1:23" x14ac:dyDescent="0.25">
      <c r="A46" s="55" t="s">
        <v>179</v>
      </c>
      <c r="B46" s="5">
        <f t="shared" si="21"/>
        <v>221</v>
      </c>
      <c r="C46" s="5">
        <f t="shared" si="27"/>
        <v>2</v>
      </c>
      <c r="D46" s="34">
        <v>3</v>
      </c>
      <c r="E46" s="34"/>
      <c r="F46" s="34">
        <v>136</v>
      </c>
      <c r="G46" s="34"/>
      <c r="H46" s="34"/>
      <c r="I46" s="35">
        <f t="shared" si="25"/>
        <v>9</v>
      </c>
      <c r="J46" s="34">
        <f t="shared" si="16"/>
        <v>1224</v>
      </c>
      <c r="K46" s="56">
        <f t="shared" si="17"/>
        <v>71.25</v>
      </c>
      <c r="L46" s="76">
        <v>75</v>
      </c>
      <c r="M46" s="77">
        <v>0.95</v>
      </c>
      <c r="N46" s="58">
        <f t="shared" si="11"/>
        <v>3.4926470588235294</v>
      </c>
      <c r="O46" s="58">
        <f t="shared" si="23"/>
        <v>1.5073529411764706</v>
      </c>
      <c r="P46" s="58">
        <f t="shared" si="18"/>
        <v>5</v>
      </c>
      <c r="Q46" s="58" t="str">
        <f t="shared" si="12"/>
        <v>CDC LVL</v>
      </c>
      <c r="R46" s="56">
        <f t="shared" si="13"/>
        <v>38.8125</v>
      </c>
      <c r="S46" s="56">
        <f t="shared" si="14"/>
        <v>2.65625</v>
      </c>
      <c r="T46" s="57">
        <f t="shared" si="19"/>
        <v>6.8438003220611915E-2</v>
      </c>
      <c r="U46" s="56">
        <f t="shared" si="20"/>
        <v>41.46875</v>
      </c>
    </row>
    <row r="47" spans="1:23" x14ac:dyDescent="0.25">
      <c r="A47" s="55" t="s">
        <v>166</v>
      </c>
      <c r="B47" s="5">
        <f t="shared" si="21"/>
        <v>222</v>
      </c>
      <c r="C47" s="5">
        <f t="shared" si="27"/>
        <v>2</v>
      </c>
      <c r="D47" s="34">
        <v>3</v>
      </c>
      <c r="E47" s="34"/>
      <c r="F47" s="34">
        <v>169</v>
      </c>
      <c r="G47" s="34"/>
      <c r="H47" s="34"/>
      <c r="I47" s="35">
        <f t="shared" si="25"/>
        <v>9</v>
      </c>
      <c r="J47" s="34">
        <f t="shared" si="16"/>
        <v>1521</v>
      </c>
      <c r="K47" s="56">
        <f t="shared" si="17"/>
        <v>95</v>
      </c>
      <c r="L47" s="76">
        <v>100</v>
      </c>
      <c r="M47" s="77">
        <v>0.95</v>
      </c>
      <c r="N47" s="58">
        <f t="shared" si="11"/>
        <v>3.747534516765286</v>
      </c>
      <c r="O47" s="58">
        <f t="shared" si="23"/>
        <v>1.252465483234714</v>
      </c>
      <c r="P47" s="58">
        <f t="shared" si="18"/>
        <v>5</v>
      </c>
      <c r="Q47" s="58" t="str">
        <f t="shared" si="12"/>
        <v>CDC LVL</v>
      </c>
      <c r="R47" s="56">
        <f t="shared" si="13"/>
        <v>51.749999999999993</v>
      </c>
      <c r="S47" s="56">
        <f t="shared" si="14"/>
        <v>2.7426321138211383</v>
      </c>
      <c r="T47" s="57">
        <f t="shared" si="19"/>
        <v>5.2997722006205575E-2</v>
      </c>
      <c r="U47" s="56">
        <f t="shared" si="20"/>
        <v>54.492632113821131</v>
      </c>
    </row>
    <row r="48" spans="1:23" x14ac:dyDescent="0.25">
      <c r="A48" s="55" t="s">
        <v>166</v>
      </c>
      <c r="B48" s="5">
        <f t="shared" si="21"/>
        <v>223</v>
      </c>
      <c r="C48" s="5">
        <f t="shared" si="27"/>
        <v>2</v>
      </c>
      <c r="D48" s="34">
        <v>3</v>
      </c>
      <c r="E48" s="34"/>
      <c r="F48" s="34">
        <v>116</v>
      </c>
      <c r="G48" s="34"/>
      <c r="H48" s="34"/>
      <c r="I48" s="35">
        <f t="shared" si="25"/>
        <v>9</v>
      </c>
      <c r="J48" s="34">
        <f t="shared" si="16"/>
        <v>1044</v>
      </c>
      <c r="K48" s="56">
        <f t="shared" si="17"/>
        <v>71.25</v>
      </c>
      <c r="L48" s="76">
        <v>75</v>
      </c>
      <c r="M48" s="77">
        <v>0.95</v>
      </c>
      <c r="N48" s="58">
        <f t="shared" si="11"/>
        <v>4.0948275862068968</v>
      </c>
      <c r="O48" s="58">
        <f t="shared" si="23"/>
        <v>0.9051724137931032</v>
      </c>
      <c r="P48" s="58">
        <f t="shared" si="18"/>
        <v>5</v>
      </c>
      <c r="Q48" s="58" t="str">
        <f t="shared" si="12"/>
        <v>CDC LVL</v>
      </c>
      <c r="R48" s="56">
        <f t="shared" si="13"/>
        <v>38.8125</v>
      </c>
      <c r="S48" s="56">
        <f t="shared" si="14"/>
        <v>1.3605182926829265</v>
      </c>
      <c r="T48" s="57">
        <f t="shared" si="19"/>
        <v>3.5053611405679266E-2</v>
      </c>
      <c r="U48" s="56">
        <f t="shared" si="20"/>
        <v>40.173018292682926</v>
      </c>
    </row>
    <row r="49" spans="1:23" x14ac:dyDescent="0.25">
      <c r="A49" s="55" t="s">
        <v>166</v>
      </c>
      <c r="B49" s="5">
        <f t="shared" si="21"/>
        <v>224</v>
      </c>
      <c r="C49" s="5">
        <f t="shared" si="27"/>
        <v>2</v>
      </c>
      <c r="D49" s="34">
        <v>3</v>
      </c>
      <c r="E49" s="34"/>
      <c r="F49" s="34">
        <v>118</v>
      </c>
      <c r="G49" s="34"/>
      <c r="H49" s="34"/>
      <c r="I49" s="35">
        <f t="shared" si="25"/>
        <v>9</v>
      </c>
      <c r="J49" s="34">
        <f t="shared" si="16"/>
        <v>1062</v>
      </c>
      <c r="K49" s="56">
        <f t="shared" si="17"/>
        <v>71.25</v>
      </c>
      <c r="L49" s="76">
        <v>75</v>
      </c>
      <c r="M49" s="77">
        <v>0.95</v>
      </c>
      <c r="N49" s="58">
        <f t="shared" si="11"/>
        <v>4.0254237288135597</v>
      </c>
      <c r="O49" s="58">
        <f t="shared" si="23"/>
        <v>0.9745762711864403</v>
      </c>
      <c r="P49" s="58">
        <f t="shared" si="18"/>
        <v>5</v>
      </c>
      <c r="Q49" s="58" t="str">
        <f t="shared" si="12"/>
        <v>CDC LVL</v>
      </c>
      <c r="R49" s="56">
        <f t="shared" si="13"/>
        <v>38.8125</v>
      </c>
      <c r="S49" s="56">
        <f t="shared" si="14"/>
        <v>1.4900914634146336</v>
      </c>
      <c r="T49" s="57">
        <f t="shared" si="19"/>
        <v>3.8392050587172523E-2</v>
      </c>
      <c r="U49" s="56">
        <f t="shared" si="20"/>
        <v>40.302591463414636</v>
      </c>
    </row>
    <row r="50" spans="1:23" x14ac:dyDescent="0.25">
      <c r="A50" s="55" t="s">
        <v>166</v>
      </c>
      <c r="B50" s="5">
        <f t="shared" si="21"/>
        <v>225</v>
      </c>
      <c r="C50" s="5">
        <f t="shared" si="27"/>
        <v>2</v>
      </c>
      <c r="D50" s="34">
        <v>3</v>
      </c>
      <c r="E50" s="34"/>
      <c r="F50" s="34">
        <v>118</v>
      </c>
      <c r="G50" s="34"/>
      <c r="H50" s="34"/>
      <c r="I50" s="35">
        <f t="shared" si="25"/>
        <v>9</v>
      </c>
      <c r="J50" s="34">
        <f t="shared" si="16"/>
        <v>1062</v>
      </c>
      <c r="K50" s="56">
        <f t="shared" si="17"/>
        <v>71.25</v>
      </c>
      <c r="L50" s="76">
        <v>75</v>
      </c>
      <c r="M50" s="77">
        <v>0.95</v>
      </c>
      <c r="N50" s="58">
        <f t="shared" si="11"/>
        <v>4.0254237288135597</v>
      </c>
      <c r="O50" s="58">
        <f t="shared" si="23"/>
        <v>0.9745762711864403</v>
      </c>
      <c r="P50" s="58">
        <f t="shared" si="18"/>
        <v>5</v>
      </c>
      <c r="Q50" s="58" t="str">
        <f t="shared" si="12"/>
        <v>CDC LVL</v>
      </c>
      <c r="R50" s="56">
        <f t="shared" si="13"/>
        <v>38.8125</v>
      </c>
      <c r="S50" s="56">
        <f t="shared" si="14"/>
        <v>1.4900914634146336</v>
      </c>
      <c r="T50" s="57">
        <f t="shared" si="19"/>
        <v>3.8392050587172523E-2</v>
      </c>
      <c r="U50" s="56">
        <f t="shared" si="20"/>
        <v>40.302591463414636</v>
      </c>
    </row>
    <row r="51" spans="1:23" x14ac:dyDescent="0.25">
      <c r="A51" s="55" t="s">
        <v>166</v>
      </c>
      <c r="B51" s="5">
        <f t="shared" si="21"/>
        <v>226</v>
      </c>
      <c r="C51" s="5">
        <f t="shared" si="27"/>
        <v>2</v>
      </c>
      <c r="D51" s="34">
        <v>3</v>
      </c>
      <c r="E51" s="34"/>
      <c r="F51" s="34">
        <v>116</v>
      </c>
      <c r="G51" s="34"/>
      <c r="H51" s="34"/>
      <c r="I51" s="35">
        <f t="shared" si="25"/>
        <v>9</v>
      </c>
      <c r="J51" s="34">
        <f t="shared" si="16"/>
        <v>1044</v>
      </c>
      <c r="K51" s="56">
        <f t="shared" si="17"/>
        <v>71.25</v>
      </c>
      <c r="L51" s="76">
        <v>75</v>
      </c>
      <c r="M51" s="77">
        <v>0.95</v>
      </c>
      <c r="N51" s="58">
        <f t="shared" si="11"/>
        <v>4.0948275862068968</v>
      </c>
      <c r="O51" s="58">
        <f t="shared" si="23"/>
        <v>0.9051724137931032</v>
      </c>
      <c r="P51" s="58">
        <f t="shared" si="18"/>
        <v>5</v>
      </c>
      <c r="Q51" s="58" t="str">
        <f t="shared" si="12"/>
        <v>CDC LVL</v>
      </c>
      <c r="R51" s="56">
        <f t="shared" si="13"/>
        <v>38.8125</v>
      </c>
      <c r="S51" s="56">
        <f t="shared" si="14"/>
        <v>1.3605182926829265</v>
      </c>
      <c r="T51" s="57">
        <f t="shared" si="19"/>
        <v>3.5053611405679266E-2</v>
      </c>
      <c r="U51" s="56">
        <f t="shared" si="20"/>
        <v>40.173018292682926</v>
      </c>
    </row>
    <row r="52" spans="1:23" x14ac:dyDescent="0.25">
      <c r="A52" s="55" t="s">
        <v>166</v>
      </c>
      <c r="B52" s="5">
        <f t="shared" si="21"/>
        <v>227</v>
      </c>
      <c r="C52" s="5">
        <f t="shared" si="27"/>
        <v>2</v>
      </c>
      <c r="D52" s="34">
        <v>3</v>
      </c>
      <c r="E52" s="34"/>
      <c r="F52" s="34">
        <v>119</v>
      </c>
      <c r="G52" s="34"/>
      <c r="H52" s="34"/>
      <c r="I52" s="35">
        <f t="shared" si="25"/>
        <v>9</v>
      </c>
      <c r="J52" s="34">
        <f t="shared" si="16"/>
        <v>1071</v>
      </c>
      <c r="K52" s="56">
        <f t="shared" si="17"/>
        <v>71.25</v>
      </c>
      <c r="L52" s="76">
        <v>75</v>
      </c>
      <c r="M52" s="77">
        <v>0.95</v>
      </c>
      <c r="N52" s="58">
        <f t="shared" si="11"/>
        <v>3.9915966386554622</v>
      </c>
      <c r="O52" s="58">
        <f t="shared" si="23"/>
        <v>1.0084033613445378</v>
      </c>
      <c r="P52" s="58">
        <f t="shared" si="18"/>
        <v>5</v>
      </c>
      <c r="Q52" s="58" t="str">
        <f t="shared" si="12"/>
        <v>CDC LVL</v>
      </c>
      <c r="R52" s="56">
        <f t="shared" si="13"/>
        <v>38.8125</v>
      </c>
      <c r="S52" s="56">
        <f t="shared" si="14"/>
        <v>1.5548780487804876</v>
      </c>
      <c r="T52" s="57">
        <f t="shared" si="19"/>
        <v>4.0061270177919169E-2</v>
      </c>
      <c r="U52" s="56">
        <f t="shared" si="20"/>
        <v>40.367378048780488</v>
      </c>
    </row>
    <row r="53" spans="1:23" x14ac:dyDescent="0.25">
      <c r="A53" s="55" t="s">
        <v>174</v>
      </c>
      <c r="B53" s="5">
        <f t="shared" si="21"/>
        <v>228</v>
      </c>
      <c r="C53" s="5">
        <f t="shared" si="27"/>
        <v>2</v>
      </c>
      <c r="D53" s="34">
        <v>3</v>
      </c>
      <c r="E53" s="34"/>
      <c r="F53" s="34">
        <v>772</v>
      </c>
      <c r="G53" s="34"/>
      <c r="H53" s="34"/>
      <c r="I53" s="35">
        <f t="shared" si="25"/>
        <v>9</v>
      </c>
      <c r="J53" s="34">
        <f t="shared" si="16"/>
        <v>6948</v>
      </c>
      <c r="K53" s="56">
        <f t="shared" si="17"/>
        <v>100</v>
      </c>
      <c r="L53" s="76">
        <v>400</v>
      </c>
      <c r="M53" s="77">
        <v>0.25</v>
      </c>
      <c r="N53" s="58">
        <f t="shared" si="11"/>
        <v>0.86355785837651122</v>
      </c>
      <c r="O53" s="58">
        <f t="shared" si="23"/>
        <v>4.1364421416234887</v>
      </c>
      <c r="P53" s="58">
        <f t="shared" si="18"/>
        <v>5</v>
      </c>
      <c r="Q53" s="65" t="str">
        <f t="shared" si="12"/>
        <v>CDC LVL</v>
      </c>
      <c r="R53" s="56">
        <f t="shared" si="13"/>
        <v>206.99999999999997</v>
      </c>
      <c r="S53" s="56">
        <f t="shared" si="14"/>
        <v>41.377032520325201</v>
      </c>
      <c r="T53" s="57">
        <f t="shared" si="19"/>
        <v>0.19988904599190921</v>
      </c>
      <c r="U53" s="56">
        <f t="shared" si="20"/>
        <v>248.37703252032517</v>
      </c>
    </row>
    <row r="54" spans="1:23" x14ac:dyDescent="0.25">
      <c r="A54" s="55" t="s">
        <v>175</v>
      </c>
      <c r="B54" s="5">
        <f t="shared" si="21"/>
        <v>229</v>
      </c>
      <c r="C54" s="5">
        <f t="shared" si="27"/>
        <v>2</v>
      </c>
      <c r="D54" s="34">
        <v>3</v>
      </c>
      <c r="E54" s="34"/>
      <c r="F54" s="34">
        <v>172</v>
      </c>
      <c r="G54" s="34">
        <f>SUM(F43:F54)</f>
        <v>2095</v>
      </c>
      <c r="H54" s="34"/>
      <c r="I54" s="35">
        <f t="shared" si="25"/>
        <v>9</v>
      </c>
      <c r="J54" s="34">
        <f t="shared" si="16"/>
        <v>1548</v>
      </c>
      <c r="K54" s="56">
        <f t="shared" si="17"/>
        <v>95</v>
      </c>
      <c r="L54" s="76">
        <v>100</v>
      </c>
      <c r="M54" s="77">
        <v>0.95</v>
      </c>
      <c r="N54" s="58">
        <f t="shared" si="11"/>
        <v>3.6821705426356588</v>
      </c>
      <c r="O54" s="58">
        <f t="shared" si="23"/>
        <v>1.3178294573643412</v>
      </c>
      <c r="P54" s="58">
        <f t="shared" si="18"/>
        <v>5</v>
      </c>
      <c r="Q54" s="65" t="str">
        <f t="shared" si="12"/>
        <v>CDC LVL</v>
      </c>
      <c r="R54" s="56">
        <f t="shared" si="13"/>
        <v>51.749999999999993</v>
      </c>
      <c r="S54" s="56">
        <f t="shared" si="14"/>
        <v>2.9369918699186996</v>
      </c>
      <c r="T54" s="57">
        <f t="shared" si="19"/>
        <v>5.6753466085385507E-2</v>
      </c>
      <c r="U54" s="56">
        <f t="shared" si="20"/>
        <v>54.686991869918693</v>
      </c>
    </row>
    <row r="55" spans="1:23" s="42" customFormat="1" x14ac:dyDescent="0.25">
      <c r="A55" s="66" t="s">
        <v>181</v>
      </c>
      <c r="B55" s="67">
        <f t="shared" si="21"/>
        <v>230</v>
      </c>
      <c r="C55" s="67">
        <f t="shared" si="27"/>
        <v>2</v>
      </c>
      <c r="D55" s="68">
        <v>4</v>
      </c>
      <c r="E55" s="68"/>
      <c r="F55" s="68">
        <v>207</v>
      </c>
      <c r="G55" s="68"/>
      <c r="H55" s="68"/>
      <c r="I55" s="85">
        <f t="shared" si="25"/>
        <v>9</v>
      </c>
      <c r="J55" s="68">
        <f t="shared" si="16"/>
        <v>1863</v>
      </c>
      <c r="K55" s="69">
        <f t="shared" si="17"/>
        <v>95</v>
      </c>
      <c r="L55" s="80">
        <v>100</v>
      </c>
      <c r="M55" s="81">
        <v>0.95</v>
      </c>
      <c r="N55" s="71">
        <f t="shared" si="11"/>
        <v>3.0595813204508855</v>
      </c>
      <c r="O55" s="58">
        <f t="shared" si="23"/>
        <v>1.9404186795491145</v>
      </c>
      <c r="P55" s="71">
        <f t="shared" si="18"/>
        <v>5</v>
      </c>
      <c r="Q55" s="71" t="str">
        <f t="shared" si="12"/>
        <v>CDC LVL</v>
      </c>
      <c r="R55" s="69">
        <f t="shared" si="13"/>
        <v>51.749999999999993</v>
      </c>
      <c r="S55" s="69">
        <f t="shared" si="14"/>
        <v>5.2045223577235786</v>
      </c>
      <c r="T55" s="70">
        <f t="shared" si="19"/>
        <v>0.10057048034248463</v>
      </c>
      <c r="U55" s="69">
        <f t="shared" si="20"/>
        <v>56.954522357723569</v>
      </c>
      <c r="V55" s="47"/>
      <c r="W55" s="47"/>
    </row>
    <row r="56" spans="1:23" x14ac:dyDescent="0.25">
      <c r="A56" s="55" t="s">
        <v>176</v>
      </c>
      <c r="B56" s="5">
        <f t="shared" si="21"/>
        <v>231</v>
      </c>
      <c r="C56" s="5">
        <f t="shared" si="27"/>
        <v>2</v>
      </c>
      <c r="D56" s="34">
        <v>4</v>
      </c>
      <c r="E56" s="34"/>
      <c r="F56" s="34">
        <v>600</v>
      </c>
      <c r="G56" s="34"/>
      <c r="H56" s="34"/>
      <c r="I56" s="35">
        <f t="shared" si="25"/>
        <v>9</v>
      </c>
      <c r="J56" s="34">
        <f t="shared" si="16"/>
        <v>5400</v>
      </c>
      <c r="K56" s="56">
        <f t="shared" si="17"/>
        <v>285</v>
      </c>
      <c r="L56" s="76">
        <v>300</v>
      </c>
      <c r="M56" s="77">
        <v>0.95</v>
      </c>
      <c r="N56" s="58">
        <f t="shared" si="11"/>
        <v>3.1666666666666665</v>
      </c>
      <c r="O56" s="58">
        <f t="shared" si="23"/>
        <v>1.8333333333333335</v>
      </c>
      <c r="P56" s="58">
        <f t="shared" si="18"/>
        <v>5</v>
      </c>
      <c r="Q56" s="58" t="str">
        <f t="shared" si="12"/>
        <v>CDC LVL</v>
      </c>
      <c r="R56" s="56">
        <f t="shared" si="13"/>
        <v>155.25</v>
      </c>
      <c r="S56" s="56">
        <f t="shared" si="14"/>
        <v>14.253048780487807</v>
      </c>
      <c r="T56" s="57">
        <f t="shared" si="19"/>
        <v>9.1807077491064787E-2</v>
      </c>
      <c r="U56" s="56">
        <f t="shared" si="20"/>
        <v>169.5030487804878</v>
      </c>
    </row>
    <row r="57" spans="1:23" x14ac:dyDescent="0.25">
      <c r="A57" s="55" t="s">
        <v>177</v>
      </c>
      <c r="B57" s="5">
        <f t="shared" si="21"/>
        <v>232</v>
      </c>
      <c r="C57" s="5">
        <f t="shared" si="27"/>
        <v>2</v>
      </c>
      <c r="D57" s="34">
        <v>4</v>
      </c>
      <c r="E57" s="34"/>
      <c r="F57" s="34">
        <v>400</v>
      </c>
      <c r="G57" s="34"/>
      <c r="H57" s="34"/>
      <c r="I57" s="35">
        <f t="shared" si="25"/>
        <v>9</v>
      </c>
      <c r="J57" s="34">
        <f t="shared" si="16"/>
        <v>3600</v>
      </c>
      <c r="K57" s="56">
        <f t="shared" si="17"/>
        <v>190</v>
      </c>
      <c r="L57" s="76">
        <v>200</v>
      </c>
      <c r="M57" s="77">
        <v>0.95</v>
      </c>
      <c r="N57" s="58">
        <f t="shared" si="11"/>
        <v>3.1666666666666665</v>
      </c>
      <c r="O57" s="58">
        <f t="shared" si="23"/>
        <v>1.8333333333333335</v>
      </c>
      <c r="P57" s="58">
        <f t="shared" si="18"/>
        <v>5</v>
      </c>
      <c r="Q57" s="58" t="str">
        <f t="shared" si="12"/>
        <v>CDC LVL</v>
      </c>
      <c r="R57" s="56">
        <f t="shared" si="13"/>
        <v>103.49999999999999</v>
      </c>
      <c r="S57" s="56">
        <f t="shared" si="14"/>
        <v>9.5020325203252032</v>
      </c>
      <c r="T57" s="57">
        <f t="shared" si="19"/>
        <v>9.1807077491064773E-2</v>
      </c>
      <c r="U57" s="56">
        <f t="shared" si="20"/>
        <v>113.00203252032519</v>
      </c>
    </row>
    <row r="58" spans="1:23" x14ac:dyDescent="0.25">
      <c r="A58" s="55" t="s">
        <v>178</v>
      </c>
      <c r="B58" s="5">
        <f t="shared" si="21"/>
        <v>233</v>
      </c>
      <c r="C58" s="5">
        <f t="shared" si="27"/>
        <v>2</v>
      </c>
      <c r="D58" s="34">
        <v>4</v>
      </c>
      <c r="E58" s="34"/>
      <c r="F58" s="34">
        <v>300</v>
      </c>
      <c r="G58" s="34">
        <f>SUM(F55:F58)</f>
        <v>1507</v>
      </c>
      <c r="H58" s="34"/>
      <c r="I58" s="35">
        <f t="shared" si="25"/>
        <v>9</v>
      </c>
      <c r="J58" s="34">
        <f t="shared" si="16"/>
        <v>2700</v>
      </c>
      <c r="K58" s="56">
        <f t="shared" si="17"/>
        <v>190</v>
      </c>
      <c r="L58" s="76">
        <v>200</v>
      </c>
      <c r="M58" s="77">
        <v>0.95</v>
      </c>
      <c r="N58" s="58">
        <f t="shared" si="11"/>
        <v>4.2222222222222223</v>
      </c>
      <c r="O58" s="58">
        <f t="shared" si="23"/>
        <v>0.77777777777777768</v>
      </c>
      <c r="P58" s="58">
        <f t="shared" si="18"/>
        <v>5</v>
      </c>
      <c r="Q58" s="58" t="str">
        <f t="shared" si="12"/>
        <v>CDC LVL</v>
      </c>
      <c r="R58" s="56">
        <f t="shared" si="13"/>
        <v>103.49999999999999</v>
      </c>
      <c r="S58" s="56">
        <f t="shared" si="14"/>
        <v>3.0233739837398375</v>
      </c>
      <c r="T58" s="57">
        <f t="shared" si="19"/>
        <v>2.9211342838066066E-2</v>
      </c>
      <c r="U58" s="56">
        <f t="shared" si="20"/>
        <v>106.52337398373982</v>
      </c>
    </row>
    <row r="59" spans="1:23" s="42" customFormat="1" x14ac:dyDescent="0.25">
      <c r="A59" s="66" t="s">
        <v>187</v>
      </c>
      <c r="B59" s="67">
        <f>B57+1</f>
        <v>233</v>
      </c>
      <c r="C59" s="67">
        <f t="shared" si="27"/>
        <v>2</v>
      </c>
      <c r="D59" s="68">
        <v>5</v>
      </c>
      <c r="E59" s="68"/>
      <c r="F59" s="68">
        <v>400</v>
      </c>
      <c r="G59" s="68"/>
      <c r="H59" s="68"/>
      <c r="I59" s="85">
        <f t="shared" si="25"/>
        <v>9</v>
      </c>
      <c r="J59" s="68">
        <f t="shared" si="16"/>
        <v>3600</v>
      </c>
      <c r="K59" s="69">
        <f t="shared" si="17"/>
        <v>190</v>
      </c>
      <c r="L59" s="80">
        <v>200</v>
      </c>
      <c r="M59" s="81">
        <v>0.95</v>
      </c>
      <c r="N59" s="71">
        <f t="shared" si="11"/>
        <v>3.1666666666666665</v>
      </c>
      <c r="O59" s="58">
        <f t="shared" si="23"/>
        <v>1.8333333333333335</v>
      </c>
      <c r="P59" s="71">
        <f t="shared" si="18"/>
        <v>5</v>
      </c>
      <c r="Q59" s="71" t="str">
        <f t="shared" si="12"/>
        <v>CDC LVL</v>
      </c>
      <c r="R59" s="69">
        <f t="shared" si="13"/>
        <v>103.49999999999999</v>
      </c>
      <c r="S59" s="69">
        <f t="shared" si="14"/>
        <v>9.5020325203252032</v>
      </c>
      <c r="T59" s="70">
        <f t="shared" si="19"/>
        <v>9.1807077491064773E-2</v>
      </c>
      <c r="U59" s="69">
        <f t="shared" si="20"/>
        <v>113.00203252032519</v>
      </c>
      <c r="V59" s="47"/>
      <c r="W59" s="47"/>
    </row>
    <row r="60" spans="1:23" x14ac:dyDescent="0.25">
      <c r="A60" s="55" t="s">
        <v>187</v>
      </c>
      <c r="B60" s="5">
        <f>B58+1</f>
        <v>234</v>
      </c>
      <c r="C60" s="5">
        <f t="shared" si="27"/>
        <v>2</v>
      </c>
      <c r="D60" s="34">
        <v>5</v>
      </c>
      <c r="E60" s="34"/>
      <c r="F60" s="34">
        <v>400</v>
      </c>
      <c r="G60" s="34">
        <f>SUM(F59:F60)</f>
        <v>800</v>
      </c>
      <c r="H60" s="59">
        <f>SUM(F25:F60)</f>
        <v>9127</v>
      </c>
      <c r="I60" s="35">
        <f t="shared" si="25"/>
        <v>9</v>
      </c>
      <c r="J60" s="34">
        <f t="shared" si="16"/>
        <v>3600</v>
      </c>
      <c r="K60" s="56">
        <f t="shared" si="17"/>
        <v>190</v>
      </c>
      <c r="L60" s="76">
        <v>200</v>
      </c>
      <c r="M60" s="77">
        <v>0.95</v>
      </c>
      <c r="N60" s="58">
        <f t="shared" si="11"/>
        <v>3.1666666666666665</v>
      </c>
      <c r="O60" s="58">
        <f t="shared" si="23"/>
        <v>1.8333333333333335</v>
      </c>
      <c r="P60" s="58">
        <f t="shared" si="18"/>
        <v>5</v>
      </c>
      <c r="Q60" s="58" t="str">
        <f t="shared" si="12"/>
        <v>CDC LVL</v>
      </c>
      <c r="R60" s="56">
        <f t="shared" si="13"/>
        <v>103.49999999999999</v>
      </c>
      <c r="S60" s="56">
        <f t="shared" si="14"/>
        <v>9.5020325203252032</v>
      </c>
      <c r="T60" s="57">
        <f t="shared" si="19"/>
        <v>9.1807077491064773E-2</v>
      </c>
      <c r="U60" s="56">
        <f t="shared" si="20"/>
        <v>113.00203252032519</v>
      </c>
    </row>
    <row r="61" spans="1:23" s="39" customFormat="1" x14ac:dyDescent="0.25">
      <c r="A61" s="60" t="s">
        <v>166</v>
      </c>
      <c r="B61" s="13">
        <v>300</v>
      </c>
      <c r="C61" s="13">
        <v>3</v>
      </c>
      <c r="D61" s="61">
        <v>1</v>
      </c>
      <c r="E61" s="61"/>
      <c r="F61" s="61">
        <v>121</v>
      </c>
      <c r="G61" s="61"/>
      <c r="H61" s="61"/>
      <c r="I61" s="84">
        <f t="shared" si="25"/>
        <v>9</v>
      </c>
      <c r="J61" s="61">
        <f t="shared" ref="J61:J92" si="28">F61*I61</f>
        <v>1089</v>
      </c>
      <c r="K61" s="62">
        <f t="shared" si="17"/>
        <v>71.25</v>
      </c>
      <c r="L61" s="78">
        <v>75</v>
      </c>
      <c r="M61" s="79">
        <v>0.95</v>
      </c>
      <c r="N61" s="64">
        <f t="shared" si="11"/>
        <v>3.9256198347107438</v>
      </c>
      <c r="O61" s="58">
        <f t="shared" si="23"/>
        <v>1.0743801652892562</v>
      </c>
      <c r="P61" s="64">
        <f t="shared" si="18"/>
        <v>5</v>
      </c>
      <c r="Q61" s="64" t="str">
        <f t="shared" si="12"/>
        <v>CDC LVL</v>
      </c>
      <c r="R61" s="62">
        <f t="shared" si="13"/>
        <v>38.8125</v>
      </c>
      <c r="S61" s="62">
        <f t="shared" si="14"/>
        <v>1.684451219512195</v>
      </c>
      <c r="T61" s="63">
        <f t="shared" si="19"/>
        <v>4.3399709359412432E-2</v>
      </c>
      <c r="U61" s="62">
        <f t="shared" si="20"/>
        <v>40.496951219512198</v>
      </c>
      <c r="V61" s="41"/>
      <c r="W61" s="41"/>
    </row>
    <row r="62" spans="1:23" x14ac:dyDescent="0.25">
      <c r="A62" s="55" t="s">
        <v>166</v>
      </c>
      <c r="B62" s="5">
        <f t="shared" si="21"/>
        <v>301</v>
      </c>
      <c r="C62" s="5">
        <f t="shared" si="27"/>
        <v>3</v>
      </c>
      <c r="D62" s="34">
        <v>1</v>
      </c>
      <c r="E62" s="34"/>
      <c r="F62" s="34">
        <v>119</v>
      </c>
      <c r="G62" s="34"/>
      <c r="H62" s="34"/>
      <c r="I62" s="35">
        <f t="shared" si="25"/>
        <v>9</v>
      </c>
      <c r="J62" s="34">
        <f t="shared" si="28"/>
        <v>1071</v>
      </c>
      <c r="K62" s="56">
        <f t="shared" si="17"/>
        <v>71.25</v>
      </c>
      <c r="L62" s="76">
        <v>75</v>
      </c>
      <c r="M62" s="77">
        <v>0.95</v>
      </c>
      <c r="N62" s="58">
        <f t="shared" si="11"/>
        <v>3.9915966386554622</v>
      </c>
      <c r="O62" s="58">
        <f t="shared" si="23"/>
        <v>1.0084033613445378</v>
      </c>
      <c r="P62" s="58">
        <f t="shared" si="18"/>
        <v>5</v>
      </c>
      <c r="Q62" s="58" t="str">
        <f t="shared" si="12"/>
        <v>CDC LVL</v>
      </c>
      <c r="R62" s="56">
        <f t="shared" si="13"/>
        <v>38.8125</v>
      </c>
      <c r="S62" s="56">
        <f t="shared" si="14"/>
        <v>1.5548780487804876</v>
      </c>
      <c r="T62" s="57">
        <f t="shared" si="19"/>
        <v>4.0061270177919169E-2</v>
      </c>
      <c r="U62" s="56">
        <f t="shared" si="20"/>
        <v>40.367378048780488</v>
      </c>
    </row>
    <row r="63" spans="1:23" x14ac:dyDescent="0.25">
      <c r="A63" s="55" t="s">
        <v>166</v>
      </c>
      <c r="B63" s="5">
        <f t="shared" si="21"/>
        <v>302</v>
      </c>
      <c r="C63" s="5">
        <f t="shared" si="27"/>
        <v>3</v>
      </c>
      <c r="D63" s="34">
        <v>1</v>
      </c>
      <c r="E63" s="34"/>
      <c r="F63" s="34">
        <v>119</v>
      </c>
      <c r="G63" s="34"/>
      <c r="H63" s="34"/>
      <c r="I63" s="35">
        <f t="shared" si="25"/>
        <v>9</v>
      </c>
      <c r="J63" s="34">
        <f t="shared" si="28"/>
        <v>1071</v>
      </c>
      <c r="K63" s="56">
        <f t="shared" si="17"/>
        <v>19.5</v>
      </c>
      <c r="L63" s="76">
        <v>75</v>
      </c>
      <c r="M63" s="77">
        <v>0.26</v>
      </c>
      <c r="N63" s="58">
        <f t="shared" si="11"/>
        <v>1.0924369747899159</v>
      </c>
      <c r="O63" s="58">
        <f t="shared" si="23"/>
        <v>3.9075630252100844</v>
      </c>
      <c r="P63" s="58">
        <f t="shared" si="18"/>
        <v>5</v>
      </c>
      <c r="Q63" s="65" t="str">
        <f t="shared" si="12"/>
        <v>CDC LVL</v>
      </c>
      <c r="R63" s="56">
        <f t="shared" si="13"/>
        <v>38.8125</v>
      </c>
      <c r="S63" s="56">
        <f t="shared" si="14"/>
        <v>6.0251524390243905</v>
      </c>
      <c r="T63" s="57">
        <f t="shared" si="19"/>
        <v>0.15523742193943679</v>
      </c>
      <c r="U63" s="56">
        <f t="shared" si="20"/>
        <v>44.837652439024389</v>
      </c>
    </row>
    <row r="64" spans="1:23" x14ac:dyDescent="0.25">
      <c r="A64" s="55" t="s">
        <v>166</v>
      </c>
      <c r="B64" s="5">
        <f t="shared" si="21"/>
        <v>303</v>
      </c>
      <c r="C64" s="5">
        <f t="shared" si="27"/>
        <v>3</v>
      </c>
      <c r="D64" s="34">
        <v>1</v>
      </c>
      <c r="E64" s="34"/>
      <c r="F64" s="34">
        <v>189</v>
      </c>
      <c r="G64" s="34"/>
      <c r="H64" s="34"/>
      <c r="I64" s="35">
        <f t="shared" si="25"/>
        <v>9</v>
      </c>
      <c r="J64" s="34">
        <f t="shared" si="28"/>
        <v>1701</v>
      </c>
      <c r="K64" s="56">
        <f t="shared" si="17"/>
        <v>95</v>
      </c>
      <c r="L64" s="76">
        <v>100</v>
      </c>
      <c r="M64" s="77">
        <v>0.95</v>
      </c>
      <c r="N64" s="58">
        <f t="shared" si="11"/>
        <v>3.3509700176366843</v>
      </c>
      <c r="O64" s="58">
        <f t="shared" si="23"/>
        <v>1.6490299823633157</v>
      </c>
      <c r="P64" s="58">
        <f t="shared" si="18"/>
        <v>5</v>
      </c>
      <c r="Q64" s="65" t="str">
        <f t="shared" si="12"/>
        <v>CDC LVL</v>
      </c>
      <c r="R64" s="56">
        <f t="shared" si="13"/>
        <v>51.749999999999993</v>
      </c>
      <c r="S64" s="56">
        <f t="shared" si="14"/>
        <v>4.0383638211382111</v>
      </c>
      <c r="T64" s="57">
        <f t="shared" si="19"/>
        <v>7.8036015867405051E-2</v>
      </c>
      <c r="U64" s="56">
        <f t="shared" si="20"/>
        <v>55.788363821138205</v>
      </c>
    </row>
    <row r="65" spans="1:23" x14ac:dyDescent="0.25">
      <c r="A65" s="55" t="s">
        <v>166</v>
      </c>
      <c r="B65" s="5">
        <f t="shared" si="21"/>
        <v>304</v>
      </c>
      <c r="C65" s="5">
        <f t="shared" si="27"/>
        <v>3</v>
      </c>
      <c r="D65" s="34">
        <v>1</v>
      </c>
      <c r="E65" s="34"/>
      <c r="F65" s="34">
        <v>118</v>
      </c>
      <c r="G65" s="34"/>
      <c r="H65" s="34"/>
      <c r="I65" s="35">
        <f t="shared" si="25"/>
        <v>9</v>
      </c>
      <c r="J65" s="34">
        <f t="shared" si="28"/>
        <v>1062</v>
      </c>
      <c r="K65" s="56">
        <f t="shared" si="17"/>
        <v>71.25</v>
      </c>
      <c r="L65" s="76">
        <v>75</v>
      </c>
      <c r="M65" s="77">
        <v>0.95</v>
      </c>
      <c r="N65" s="58">
        <f t="shared" si="11"/>
        <v>4.0254237288135597</v>
      </c>
      <c r="O65" s="58">
        <f t="shared" si="23"/>
        <v>0.9745762711864403</v>
      </c>
      <c r="P65" s="58">
        <f t="shared" si="18"/>
        <v>5</v>
      </c>
      <c r="Q65" s="65" t="str">
        <f t="shared" si="12"/>
        <v>CDC LVL</v>
      </c>
      <c r="R65" s="56">
        <f t="shared" si="13"/>
        <v>38.8125</v>
      </c>
      <c r="S65" s="56">
        <f t="shared" si="14"/>
        <v>1.4900914634146336</v>
      </c>
      <c r="T65" s="57">
        <f t="shared" si="19"/>
        <v>3.8392050587172523E-2</v>
      </c>
      <c r="U65" s="56">
        <f t="shared" si="20"/>
        <v>40.302591463414636</v>
      </c>
    </row>
    <row r="66" spans="1:23" x14ac:dyDescent="0.25">
      <c r="A66" s="55" t="s">
        <v>166</v>
      </c>
      <c r="B66" s="5">
        <f t="shared" si="21"/>
        <v>305</v>
      </c>
      <c r="C66" s="5">
        <f t="shared" si="27"/>
        <v>3</v>
      </c>
      <c r="D66" s="34">
        <v>1</v>
      </c>
      <c r="E66" s="34"/>
      <c r="F66" s="34">
        <v>117</v>
      </c>
      <c r="G66" s="34"/>
      <c r="H66" s="34"/>
      <c r="I66" s="35">
        <f t="shared" si="25"/>
        <v>9</v>
      </c>
      <c r="J66" s="34">
        <f t="shared" si="28"/>
        <v>1053</v>
      </c>
      <c r="K66" s="56">
        <f t="shared" si="17"/>
        <v>71.25</v>
      </c>
      <c r="L66" s="76">
        <v>75</v>
      </c>
      <c r="M66" s="77">
        <v>0.95</v>
      </c>
      <c r="N66" s="58">
        <f t="shared" si="11"/>
        <v>4.0598290598290596</v>
      </c>
      <c r="O66" s="58">
        <f t="shared" si="23"/>
        <v>0.94017094017094038</v>
      </c>
      <c r="P66" s="58">
        <f t="shared" si="18"/>
        <v>5</v>
      </c>
      <c r="Q66" s="58" t="str">
        <f t="shared" si="12"/>
        <v>CDC LVL</v>
      </c>
      <c r="R66" s="56">
        <f t="shared" si="13"/>
        <v>38.8125</v>
      </c>
      <c r="S66" s="56">
        <f t="shared" si="14"/>
        <v>1.4253048780487809</v>
      </c>
      <c r="T66" s="57">
        <f t="shared" si="19"/>
        <v>3.6722830996425919E-2</v>
      </c>
      <c r="U66" s="56">
        <f t="shared" si="20"/>
        <v>40.237804878048777</v>
      </c>
    </row>
    <row r="67" spans="1:23" x14ac:dyDescent="0.25">
      <c r="A67" s="55" t="s">
        <v>166</v>
      </c>
      <c r="B67" s="5">
        <f t="shared" si="21"/>
        <v>306</v>
      </c>
      <c r="C67" s="5">
        <f t="shared" si="27"/>
        <v>3</v>
      </c>
      <c r="D67" s="34">
        <v>1</v>
      </c>
      <c r="E67" s="34"/>
      <c r="F67" s="34">
        <v>113</v>
      </c>
      <c r="G67" s="34"/>
      <c r="H67" s="34"/>
      <c r="I67" s="35">
        <f t="shared" si="25"/>
        <v>9</v>
      </c>
      <c r="J67" s="34">
        <f t="shared" si="28"/>
        <v>1017</v>
      </c>
      <c r="K67" s="56">
        <f t="shared" si="17"/>
        <v>71.25</v>
      </c>
      <c r="L67" s="76">
        <v>75</v>
      </c>
      <c r="M67" s="77">
        <v>0.95</v>
      </c>
      <c r="N67" s="58">
        <f t="shared" si="11"/>
        <v>4.2035398230088497</v>
      </c>
      <c r="O67" s="58">
        <f t="shared" si="23"/>
        <v>0.79646017699115035</v>
      </c>
      <c r="P67" s="58">
        <f t="shared" si="18"/>
        <v>5</v>
      </c>
      <c r="Q67" s="58" t="str">
        <f t="shared" si="12"/>
        <v>CDC LVL</v>
      </c>
      <c r="R67" s="56">
        <f t="shared" si="13"/>
        <v>38.8125</v>
      </c>
      <c r="S67" s="56">
        <f t="shared" si="14"/>
        <v>1.1661585365853657</v>
      </c>
      <c r="T67" s="57">
        <f t="shared" si="19"/>
        <v>3.0045952633439375E-2</v>
      </c>
      <c r="U67" s="56">
        <f t="shared" si="20"/>
        <v>39.978658536585364</v>
      </c>
    </row>
    <row r="68" spans="1:23" x14ac:dyDescent="0.25">
      <c r="A68" s="55" t="s">
        <v>166</v>
      </c>
      <c r="B68" s="5">
        <f>B66+1</f>
        <v>306</v>
      </c>
      <c r="C68" s="5">
        <f t="shared" si="27"/>
        <v>3</v>
      </c>
      <c r="D68" s="34">
        <v>1</v>
      </c>
      <c r="E68" s="34"/>
      <c r="F68" s="34">
        <v>120</v>
      </c>
      <c r="G68" s="34"/>
      <c r="H68" s="34"/>
      <c r="I68" s="35">
        <f t="shared" si="25"/>
        <v>9</v>
      </c>
      <c r="J68" s="34">
        <f t="shared" si="28"/>
        <v>1080</v>
      </c>
      <c r="K68" s="56">
        <f t="shared" si="17"/>
        <v>71.25</v>
      </c>
      <c r="L68" s="76">
        <v>75</v>
      </c>
      <c r="M68" s="77">
        <v>0.95</v>
      </c>
      <c r="N68" s="58">
        <f t="shared" si="11"/>
        <v>3.9583333333333335</v>
      </c>
      <c r="O68" s="58">
        <f t="shared" si="23"/>
        <v>1.0416666666666665</v>
      </c>
      <c r="P68" s="58">
        <f t="shared" si="18"/>
        <v>5</v>
      </c>
      <c r="Q68" s="58" t="str">
        <f t="shared" si="12"/>
        <v>CDC LVL</v>
      </c>
      <c r="R68" s="56">
        <f t="shared" si="13"/>
        <v>38.8125</v>
      </c>
      <c r="S68" s="56">
        <f t="shared" si="14"/>
        <v>1.6196646341463412</v>
      </c>
      <c r="T68" s="57">
        <f t="shared" si="19"/>
        <v>4.1730489768665793E-2</v>
      </c>
      <c r="U68" s="56">
        <f t="shared" si="20"/>
        <v>40.432164634146339</v>
      </c>
    </row>
    <row r="69" spans="1:23" x14ac:dyDescent="0.25">
      <c r="A69" s="55" t="s">
        <v>182</v>
      </c>
      <c r="B69" s="5">
        <f>B65+1</f>
        <v>305</v>
      </c>
      <c r="C69" s="5">
        <f t="shared" si="27"/>
        <v>3</v>
      </c>
      <c r="D69" s="34">
        <v>1</v>
      </c>
      <c r="E69" s="34"/>
      <c r="F69" s="34">
        <v>290</v>
      </c>
      <c r="G69" s="34"/>
      <c r="H69" s="34"/>
      <c r="I69" s="35">
        <f t="shared" si="25"/>
        <v>9</v>
      </c>
      <c r="J69" s="34">
        <f t="shared" si="28"/>
        <v>2610</v>
      </c>
      <c r="K69" s="56">
        <f t="shared" si="17"/>
        <v>190</v>
      </c>
      <c r="L69" s="76">
        <v>200</v>
      </c>
      <c r="M69" s="77">
        <v>0.95</v>
      </c>
      <c r="N69" s="58">
        <f t="shared" si="11"/>
        <v>4.3678160919540234</v>
      </c>
      <c r="O69" s="58">
        <f t="shared" si="23"/>
        <v>0.63218390804597657</v>
      </c>
      <c r="P69" s="58">
        <f t="shared" si="18"/>
        <v>5</v>
      </c>
      <c r="Q69" s="58" t="str">
        <f t="shared" si="12"/>
        <v>CDC LVL</v>
      </c>
      <c r="R69" s="56">
        <f t="shared" si="13"/>
        <v>103.49999999999999</v>
      </c>
      <c r="S69" s="56">
        <f t="shared" si="14"/>
        <v>2.3755081300812995</v>
      </c>
      <c r="T69" s="57">
        <f t="shared" si="19"/>
        <v>2.2951769372766183E-2</v>
      </c>
      <c r="U69" s="56">
        <f t="shared" si="20"/>
        <v>105.87550813008129</v>
      </c>
    </row>
    <row r="70" spans="1:23" x14ac:dyDescent="0.25">
      <c r="A70" s="55" t="s">
        <v>183</v>
      </c>
      <c r="B70" s="5">
        <f>B65+1</f>
        <v>305</v>
      </c>
      <c r="C70" s="5">
        <f t="shared" si="27"/>
        <v>3</v>
      </c>
      <c r="D70" s="34">
        <v>1</v>
      </c>
      <c r="E70" s="34"/>
      <c r="F70" s="34">
        <v>280</v>
      </c>
      <c r="G70" s="34"/>
      <c r="H70" s="34"/>
      <c r="I70" s="35">
        <f t="shared" si="25"/>
        <v>9</v>
      </c>
      <c r="J70" s="34">
        <f t="shared" si="28"/>
        <v>2520</v>
      </c>
      <c r="K70" s="56">
        <f t="shared" si="17"/>
        <v>50</v>
      </c>
      <c r="L70" s="76">
        <v>200</v>
      </c>
      <c r="M70" s="77">
        <v>0.25</v>
      </c>
      <c r="N70" s="58">
        <f t="shared" si="11"/>
        <v>1.1904761904761905</v>
      </c>
      <c r="O70" s="58">
        <f t="shared" si="23"/>
        <v>3.8095238095238093</v>
      </c>
      <c r="P70" s="58">
        <f t="shared" si="18"/>
        <v>5</v>
      </c>
      <c r="Q70" s="58" t="str">
        <f t="shared" si="12"/>
        <v>CDC LVL</v>
      </c>
      <c r="R70" s="56">
        <f t="shared" si="13"/>
        <v>103.49999999999999</v>
      </c>
      <c r="S70" s="56">
        <f t="shared" si="14"/>
        <v>13.821138211382113</v>
      </c>
      <c r="T70" s="57">
        <f t="shared" si="19"/>
        <v>0.13353756725973057</v>
      </c>
      <c r="U70" s="56">
        <f t="shared" si="20"/>
        <v>117.32113821138211</v>
      </c>
    </row>
    <row r="71" spans="1:23" x14ac:dyDescent="0.25">
      <c r="A71" s="55" t="s">
        <v>174</v>
      </c>
      <c r="B71" s="5">
        <f>B66+1</f>
        <v>306</v>
      </c>
      <c r="C71" s="5">
        <f t="shared" si="27"/>
        <v>3</v>
      </c>
      <c r="D71" s="34">
        <v>1</v>
      </c>
      <c r="E71" s="34"/>
      <c r="F71" s="34">
        <v>280</v>
      </c>
      <c r="G71" s="34"/>
      <c r="H71" s="34"/>
      <c r="I71" s="35">
        <f t="shared" si="25"/>
        <v>9</v>
      </c>
      <c r="J71" s="34">
        <f t="shared" si="28"/>
        <v>2520</v>
      </c>
      <c r="K71" s="56">
        <f t="shared" si="17"/>
        <v>50</v>
      </c>
      <c r="L71" s="76">
        <v>200</v>
      </c>
      <c r="M71" s="77">
        <v>0.25</v>
      </c>
      <c r="N71" s="58">
        <f t="shared" si="11"/>
        <v>1.1904761904761905</v>
      </c>
      <c r="O71" s="58">
        <f t="shared" si="23"/>
        <v>3.8095238095238093</v>
      </c>
      <c r="P71" s="58">
        <f t="shared" si="18"/>
        <v>5</v>
      </c>
      <c r="Q71" s="58" t="str">
        <f t="shared" si="12"/>
        <v>CDC LVL</v>
      </c>
      <c r="R71" s="56">
        <f t="shared" si="13"/>
        <v>103.49999999999999</v>
      </c>
      <c r="S71" s="56">
        <f t="shared" si="14"/>
        <v>13.821138211382113</v>
      </c>
      <c r="T71" s="57">
        <f t="shared" si="19"/>
        <v>0.13353756725973057</v>
      </c>
      <c r="U71" s="56">
        <f t="shared" si="20"/>
        <v>117.32113821138211</v>
      </c>
    </row>
    <row r="72" spans="1:23" x14ac:dyDescent="0.25">
      <c r="A72" s="55" t="s">
        <v>168</v>
      </c>
      <c r="B72" s="5">
        <f>B71+1</f>
        <v>307</v>
      </c>
      <c r="C72" s="5">
        <f t="shared" si="27"/>
        <v>3</v>
      </c>
      <c r="D72" s="34">
        <v>1</v>
      </c>
      <c r="E72" s="34"/>
      <c r="F72" s="34">
        <v>82</v>
      </c>
      <c r="G72" s="34"/>
      <c r="H72" s="34"/>
      <c r="I72" s="35">
        <f t="shared" si="25"/>
        <v>9</v>
      </c>
      <c r="J72" s="34">
        <f t="shared" si="28"/>
        <v>738</v>
      </c>
      <c r="K72" s="56">
        <f t="shared" si="17"/>
        <v>47.5</v>
      </c>
      <c r="L72" s="76">
        <v>50</v>
      </c>
      <c r="M72" s="77">
        <v>0.95</v>
      </c>
      <c r="N72" s="58">
        <f t="shared" si="11"/>
        <v>3.8617886178861789</v>
      </c>
      <c r="O72" s="58">
        <f t="shared" si="23"/>
        <v>1.1382113821138211</v>
      </c>
      <c r="P72" s="58">
        <f t="shared" si="18"/>
        <v>5</v>
      </c>
      <c r="Q72" s="58" t="str">
        <f t="shared" si="12"/>
        <v>CDC LVL</v>
      </c>
      <c r="R72" s="56">
        <f t="shared" si="13"/>
        <v>25.874999999999996</v>
      </c>
      <c r="S72" s="56">
        <f t="shared" si="14"/>
        <v>1.2093495934959351</v>
      </c>
      <c r="T72" s="57">
        <f t="shared" si="19"/>
        <v>4.6738148540905709E-2</v>
      </c>
      <c r="U72" s="56">
        <f t="shared" si="20"/>
        <v>27.084349593495933</v>
      </c>
    </row>
    <row r="73" spans="1:23" x14ac:dyDescent="0.25">
      <c r="A73" s="55" t="s">
        <v>169</v>
      </c>
      <c r="B73" s="5">
        <f>B71+1</f>
        <v>307</v>
      </c>
      <c r="C73" s="5">
        <f t="shared" si="27"/>
        <v>3</v>
      </c>
      <c r="D73" s="34">
        <v>1</v>
      </c>
      <c r="E73" s="34"/>
      <c r="F73" s="34">
        <v>72</v>
      </c>
      <c r="G73" s="34"/>
      <c r="H73" s="34"/>
      <c r="I73" s="35">
        <f t="shared" si="25"/>
        <v>9</v>
      </c>
      <c r="J73" s="34">
        <f t="shared" si="28"/>
        <v>648</v>
      </c>
      <c r="K73" s="56">
        <f t="shared" si="17"/>
        <v>47.5</v>
      </c>
      <c r="L73" s="76">
        <v>50</v>
      </c>
      <c r="M73" s="77">
        <v>0.95</v>
      </c>
      <c r="N73" s="58">
        <f t="shared" si="11"/>
        <v>4.3981481481481479</v>
      </c>
      <c r="O73" s="58">
        <f t="shared" si="23"/>
        <v>0.60185185185185208</v>
      </c>
      <c r="P73" s="58">
        <f t="shared" si="18"/>
        <v>5</v>
      </c>
      <c r="Q73" s="58" t="str">
        <f t="shared" si="12"/>
        <v>CDC LVL</v>
      </c>
      <c r="R73" s="56">
        <f t="shared" si="13"/>
        <v>25.874999999999996</v>
      </c>
      <c r="S73" s="56">
        <f t="shared" si="14"/>
        <v>0.56148373983739863</v>
      </c>
      <c r="T73" s="57">
        <f t="shared" si="19"/>
        <v>2.169985467970623E-2</v>
      </c>
      <c r="U73" s="56">
        <f t="shared" si="20"/>
        <v>26.436483739837396</v>
      </c>
    </row>
    <row r="74" spans="1:23" x14ac:dyDescent="0.25">
      <c r="A74" s="55" t="s">
        <v>185</v>
      </c>
      <c r="B74" s="5">
        <f>B72+1</f>
        <v>308</v>
      </c>
      <c r="C74" s="5">
        <f t="shared" si="27"/>
        <v>3</v>
      </c>
      <c r="D74" s="34">
        <v>1</v>
      </c>
      <c r="E74" s="34"/>
      <c r="F74" s="34">
        <v>73</v>
      </c>
      <c r="G74" s="34">
        <f>SUM(F61:F74)</f>
        <v>2093</v>
      </c>
      <c r="H74" s="34"/>
      <c r="I74" s="35">
        <f t="shared" si="25"/>
        <v>9</v>
      </c>
      <c r="J74" s="34">
        <f t="shared" si="28"/>
        <v>657</v>
      </c>
      <c r="K74" s="56">
        <f t="shared" si="17"/>
        <v>47.5</v>
      </c>
      <c r="L74" s="76">
        <v>50</v>
      </c>
      <c r="M74" s="77">
        <v>0.95</v>
      </c>
      <c r="N74" s="58">
        <f t="shared" si="11"/>
        <v>4.3378995433789953</v>
      </c>
      <c r="O74" s="58">
        <f t="shared" si="23"/>
        <v>0.6621004566210047</v>
      </c>
      <c r="P74" s="58">
        <f t="shared" si="18"/>
        <v>5</v>
      </c>
      <c r="Q74" s="58" t="str">
        <f t="shared" si="12"/>
        <v>CDC LVL</v>
      </c>
      <c r="R74" s="56">
        <f t="shared" si="13"/>
        <v>25.874999999999996</v>
      </c>
      <c r="S74" s="56">
        <f t="shared" si="14"/>
        <v>0.62627032520325221</v>
      </c>
      <c r="T74" s="57">
        <f t="shared" si="19"/>
        <v>2.4203684065826174E-2</v>
      </c>
      <c r="U74" s="56">
        <f t="shared" si="20"/>
        <v>26.501270325203247</v>
      </c>
    </row>
    <row r="75" spans="1:23" s="42" customFormat="1" x14ac:dyDescent="0.25">
      <c r="A75" s="66" t="s">
        <v>170</v>
      </c>
      <c r="B75" s="67">
        <f t="shared" si="21"/>
        <v>309</v>
      </c>
      <c r="C75" s="67">
        <f t="shared" si="27"/>
        <v>3</v>
      </c>
      <c r="D75" s="68">
        <v>2</v>
      </c>
      <c r="E75" s="68"/>
      <c r="F75" s="68">
        <v>900</v>
      </c>
      <c r="G75" s="68"/>
      <c r="H75" s="68"/>
      <c r="I75" s="86">
        <f>I$15</f>
        <v>9</v>
      </c>
      <c r="J75" s="68">
        <f t="shared" si="28"/>
        <v>8100</v>
      </c>
      <c r="K75" s="69">
        <f t="shared" si="17"/>
        <v>522.5</v>
      </c>
      <c r="L75" s="80">
        <v>550</v>
      </c>
      <c r="M75" s="81">
        <v>0.95</v>
      </c>
      <c r="N75" s="71">
        <f t="shared" si="11"/>
        <v>3.8703703703703702</v>
      </c>
      <c r="O75" s="58">
        <f t="shared" si="23"/>
        <v>1.1296296296296298</v>
      </c>
      <c r="P75" s="71">
        <f t="shared" si="18"/>
        <v>5</v>
      </c>
      <c r="Q75" s="71" t="str">
        <f t="shared" si="12"/>
        <v>CDC LVL</v>
      </c>
      <c r="R75" s="69">
        <f t="shared" si="13"/>
        <v>284.625</v>
      </c>
      <c r="S75" s="69">
        <f t="shared" si="14"/>
        <v>13.17327235772358</v>
      </c>
      <c r="T75" s="70">
        <f t="shared" si="19"/>
        <v>4.6282906834338444E-2</v>
      </c>
      <c r="U75" s="69">
        <f t="shared" si="20"/>
        <v>297.79827235772359</v>
      </c>
      <c r="V75" s="47"/>
      <c r="W75" s="47"/>
    </row>
    <row r="76" spans="1:23" x14ac:dyDescent="0.25">
      <c r="A76" s="55" t="s">
        <v>166</v>
      </c>
      <c r="B76" s="5">
        <f t="shared" si="21"/>
        <v>310</v>
      </c>
      <c r="C76" s="5">
        <f t="shared" si="27"/>
        <v>3</v>
      </c>
      <c r="D76" s="34">
        <v>2</v>
      </c>
      <c r="E76" s="34"/>
      <c r="F76" s="34">
        <v>131</v>
      </c>
      <c r="G76" s="34"/>
      <c r="H76" s="34"/>
      <c r="I76" s="35">
        <f t="shared" si="25"/>
        <v>9</v>
      </c>
      <c r="J76" s="34">
        <f t="shared" si="28"/>
        <v>1179</v>
      </c>
      <c r="K76" s="56">
        <f t="shared" si="17"/>
        <v>7.5</v>
      </c>
      <c r="L76" s="76">
        <v>75</v>
      </c>
      <c r="M76" s="77">
        <v>0.1</v>
      </c>
      <c r="N76" s="58">
        <f t="shared" si="11"/>
        <v>0.38167938931297712</v>
      </c>
      <c r="O76" s="58">
        <f t="shared" si="23"/>
        <v>4.6183206106870225</v>
      </c>
      <c r="P76" s="58">
        <f t="shared" si="18"/>
        <v>5</v>
      </c>
      <c r="Q76" s="58" t="str">
        <f t="shared" si="12"/>
        <v>CDC LVL</v>
      </c>
      <c r="R76" s="56">
        <f t="shared" si="13"/>
        <v>38.8125</v>
      </c>
      <c r="S76" s="56">
        <f t="shared" si="14"/>
        <v>7.8391768292682933</v>
      </c>
      <c r="T76" s="57">
        <f t="shared" si="19"/>
        <v>0.20197557048034251</v>
      </c>
      <c r="U76" s="56">
        <f t="shared" si="20"/>
        <v>46.651676829268297</v>
      </c>
    </row>
    <row r="77" spans="1:23" x14ac:dyDescent="0.25">
      <c r="A77" s="55" t="s">
        <v>166</v>
      </c>
      <c r="B77" s="5">
        <f t="shared" si="21"/>
        <v>311</v>
      </c>
      <c r="C77" s="5">
        <f t="shared" si="27"/>
        <v>3</v>
      </c>
      <c r="D77" s="34">
        <v>2</v>
      </c>
      <c r="E77" s="34"/>
      <c r="F77" s="34">
        <v>165</v>
      </c>
      <c r="G77" s="34"/>
      <c r="H77" s="34"/>
      <c r="I77" s="35">
        <f t="shared" si="25"/>
        <v>9</v>
      </c>
      <c r="J77" s="34">
        <f t="shared" si="28"/>
        <v>1485</v>
      </c>
      <c r="K77" s="56">
        <f t="shared" si="17"/>
        <v>25</v>
      </c>
      <c r="L77" s="76">
        <v>100</v>
      </c>
      <c r="M77" s="77">
        <v>0.25</v>
      </c>
      <c r="N77" s="58">
        <f t="shared" si="11"/>
        <v>1.0101010101010102</v>
      </c>
      <c r="O77" s="58">
        <f t="shared" si="23"/>
        <v>3.9898989898989896</v>
      </c>
      <c r="P77" s="58">
        <f t="shared" si="18"/>
        <v>5</v>
      </c>
      <c r="Q77" s="58" t="str">
        <f t="shared" si="12"/>
        <v>CDC LVL</v>
      </c>
      <c r="R77" s="56">
        <f t="shared" si="13"/>
        <v>51.749999999999993</v>
      </c>
      <c r="S77" s="56">
        <f t="shared" si="14"/>
        <v>8.5302337398373975</v>
      </c>
      <c r="T77" s="57">
        <f t="shared" si="19"/>
        <v>0.16483543458622993</v>
      </c>
      <c r="U77" s="56">
        <f t="shared" si="20"/>
        <v>60.280233739837392</v>
      </c>
    </row>
    <row r="78" spans="1:23" x14ac:dyDescent="0.25">
      <c r="A78" s="55" t="s">
        <v>166</v>
      </c>
      <c r="B78" s="5">
        <f t="shared" si="21"/>
        <v>312</v>
      </c>
      <c r="C78" s="5">
        <f t="shared" si="27"/>
        <v>3</v>
      </c>
      <c r="D78" s="34">
        <v>2</v>
      </c>
      <c r="E78" s="34"/>
      <c r="F78" s="34">
        <v>120</v>
      </c>
      <c r="G78" s="34"/>
      <c r="H78" s="34"/>
      <c r="I78" s="35">
        <f t="shared" si="25"/>
        <v>9</v>
      </c>
      <c r="J78" s="34">
        <f t="shared" si="28"/>
        <v>1080</v>
      </c>
      <c r="K78" s="56">
        <f t="shared" si="17"/>
        <v>7.5</v>
      </c>
      <c r="L78" s="76">
        <v>75</v>
      </c>
      <c r="M78" s="77">
        <v>0.1</v>
      </c>
      <c r="N78" s="58">
        <f t="shared" si="11"/>
        <v>0.41666666666666669</v>
      </c>
      <c r="O78" s="58">
        <f t="shared" si="23"/>
        <v>4.583333333333333</v>
      </c>
      <c r="P78" s="58">
        <f t="shared" si="18"/>
        <v>5</v>
      </c>
      <c r="Q78" s="58" t="str">
        <f t="shared" si="12"/>
        <v>CDC LVL</v>
      </c>
      <c r="R78" s="56">
        <f t="shared" si="13"/>
        <v>38.8125</v>
      </c>
      <c r="S78" s="56">
        <f t="shared" si="14"/>
        <v>7.1265243902439028</v>
      </c>
      <c r="T78" s="57">
        <f t="shared" si="19"/>
        <v>0.18361415498212955</v>
      </c>
      <c r="U78" s="56">
        <f t="shared" si="20"/>
        <v>45.939024390243901</v>
      </c>
    </row>
    <row r="79" spans="1:23" x14ac:dyDescent="0.25">
      <c r="A79" s="55" t="s">
        <v>166</v>
      </c>
      <c r="B79" s="5">
        <f t="shared" si="21"/>
        <v>313</v>
      </c>
      <c r="C79" s="5">
        <f t="shared" si="27"/>
        <v>3</v>
      </c>
      <c r="D79" s="34">
        <v>2</v>
      </c>
      <c r="E79" s="34"/>
      <c r="F79" s="34">
        <v>120</v>
      </c>
      <c r="G79" s="34"/>
      <c r="H79" s="34"/>
      <c r="I79" s="35">
        <f t="shared" si="25"/>
        <v>9</v>
      </c>
      <c r="J79" s="34">
        <f t="shared" si="28"/>
        <v>1080</v>
      </c>
      <c r="K79" s="56">
        <f t="shared" si="17"/>
        <v>71.25</v>
      </c>
      <c r="L79" s="76">
        <v>75</v>
      </c>
      <c r="M79" s="77">
        <v>0.95</v>
      </c>
      <c r="N79" s="58">
        <f t="shared" si="11"/>
        <v>3.9583333333333335</v>
      </c>
      <c r="O79" s="58">
        <f t="shared" si="23"/>
        <v>1.0416666666666665</v>
      </c>
      <c r="P79" s="58">
        <f t="shared" si="18"/>
        <v>5</v>
      </c>
      <c r="Q79" s="58" t="str">
        <f t="shared" si="12"/>
        <v>CDC LVL</v>
      </c>
      <c r="R79" s="56">
        <f t="shared" si="13"/>
        <v>38.8125</v>
      </c>
      <c r="S79" s="56">
        <f t="shared" si="14"/>
        <v>1.6196646341463412</v>
      </c>
      <c r="T79" s="57">
        <f t="shared" si="19"/>
        <v>4.1730489768665793E-2</v>
      </c>
      <c r="U79" s="56">
        <f t="shared" si="20"/>
        <v>40.432164634146339</v>
      </c>
    </row>
    <row r="80" spans="1:23" x14ac:dyDescent="0.25">
      <c r="A80" s="55" t="s">
        <v>166</v>
      </c>
      <c r="B80" s="5">
        <f>B78+1</f>
        <v>313</v>
      </c>
      <c r="C80" s="5">
        <f t="shared" si="27"/>
        <v>3</v>
      </c>
      <c r="D80" s="34">
        <v>2</v>
      </c>
      <c r="E80" s="34"/>
      <c r="F80" s="34">
        <v>165</v>
      </c>
      <c r="G80" s="34"/>
      <c r="H80" s="34"/>
      <c r="I80" s="35">
        <f t="shared" si="25"/>
        <v>9</v>
      </c>
      <c r="J80" s="34">
        <f t="shared" si="28"/>
        <v>1485</v>
      </c>
      <c r="K80" s="56">
        <f t="shared" si="17"/>
        <v>95</v>
      </c>
      <c r="L80" s="76">
        <v>100</v>
      </c>
      <c r="M80" s="77">
        <v>0.95</v>
      </c>
      <c r="N80" s="58">
        <f t="shared" si="11"/>
        <v>3.8383838383838382</v>
      </c>
      <c r="O80" s="58">
        <f t="shared" si="23"/>
        <v>1.1616161616161618</v>
      </c>
      <c r="P80" s="58">
        <f t="shared" si="18"/>
        <v>5</v>
      </c>
      <c r="Q80" s="58" t="str">
        <f t="shared" si="12"/>
        <v>CDC LVL</v>
      </c>
      <c r="R80" s="56">
        <f t="shared" si="13"/>
        <v>51.749999999999993</v>
      </c>
      <c r="S80" s="56">
        <f t="shared" si="14"/>
        <v>2.4834857723577239</v>
      </c>
      <c r="T80" s="57">
        <f t="shared" si="19"/>
        <v>4.7990063233965687E-2</v>
      </c>
      <c r="U80" s="56">
        <f t="shared" si="20"/>
        <v>54.233485772357717</v>
      </c>
    </row>
    <row r="81" spans="1:23" x14ac:dyDescent="0.25">
      <c r="A81" s="55" t="s">
        <v>166</v>
      </c>
      <c r="B81" s="5">
        <f>B79+1</f>
        <v>314</v>
      </c>
      <c r="C81" s="5">
        <f t="shared" si="27"/>
        <v>3</v>
      </c>
      <c r="D81" s="34">
        <v>2</v>
      </c>
      <c r="E81" s="34"/>
      <c r="F81" s="34">
        <v>131</v>
      </c>
      <c r="G81" s="34"/>
      <c r="H81" s="34"/>
      <c r="I81" s="35">
        <f t="shared" si="25"/>
        <v>9</v>
      </c>
      <c r="J81" s="34">
        <f t="shared" si="28"/>
        <v>1179</v>
      </c>
      <c r="K81" s="56">
        <f t="shared" si="17"/>
        <v>95</v>
      </c>
      <c r="L81" s="76">
        <v>100</v>
      </c>
      <c r="M81" s="77">
        <v>0.95</v>
      </c>
      <c r="N81" s="58">
        <f t="shared" ref="N81:N144" si="29">K81*60/J81</f>
        <v>4.8346055979643765</v>
      </c>
      <c r="O81" s="58">
        <f t="shared" si="23"/>
        <v>0.1653944020356235</v>
      </c>
      <c r="P81" s="58">
        <f t="shared" si="18"/>
        <v>5</v>
      </c>
      <c r="Q81" s="58" t="str">
        <f t="shared" ref="Q81:Q144" si="30">IF(P81&gt;=12,"CDC Airborne LVL",IF(P81&gt;=6,"CDC &amp; Harvard LVL",IF(P81&gt;=5,"CDC LVL",IF(P81&gt;=4,"Low",IF(P81&gt;=3,"Poor",IF(P81&gt;=2,"Bad",IF(P81&gt;=1,"Very Bad","Fail")))))))</f>
        <v>CDC LVL</v>
      </c>
      <c r="R81" s="56">
        <f t="shared" ref="R81:R144" si="31">$B$10*L81</f>
        <v>51.749999999999993</v>
      </c>
      <c r="S81" s="56">
        <f t="shared" ref="S81:S144" si="32">$B$12*J81*(O81/12)</f>
        <v>0.28074186991869937</v>
      </c>
      <c r="T81" s="57">
        <f t="shared" si="19"/>
        <v>5.4249636699265583E-3</v>
      </c>
      <c r="U81" s="56">
        <f t="shared" si="20"/>
        <v>52.030741869918693</v>
      </c>
    </row>
    <row r="82" spans="1:23" x14ac:dyDescent="0.25">
      <c r="A82" s="55" t="s">
        <v>167</v>
      </c>
      <c r="B82" s="5">
        <f t="shared" si="21"/>
        <v>315</v>
      </c>
      <c r="C82" s="5">
        <f t="shared" si="27"/>
        <v>3</v>
      </c>
      <c r="D82" s="34">
        <v>2</v>
      </c>
      <c r="E82" s="34"/>
      <c r="F82" s="34">
        <v>900</v>
      </c>
      <c r="G82" s="34">
        <f>SUM(F75:F82)</f>
        <v>2632</v>
      </c>
      <c r="H82" s="34"/>
      <c r="I82" s="35">
        <f t="shared" si="25"/>
        <v>9</v>
      </c>
      <c r="J82" s="34">
        <f t="shared" si="28"/>
        <v>8100</v>
      </c>
      <c r="K82" s="56">
        <f t="shared" ref="K82:K145" si="33">L82*M82</f>
        <v>50</v>
      </c>
      <c r="L82" s="76">
        <v>200</v>
      </c>
      <c r="M82" s="77">
        <v>0.25</v>
      </c>
      <c r="N82" s="58">
        <f t="shared" si="29"/>
        <v>0.37037037037037035</v>
      </c>
      <c r="O82" s="58">
        <f t="shared" si="23"/>
        <v>4.6296296296296298</v>
      </c>
      <c r="P82" s="58">
        <f t="shared" ref="P82:P145" si="34">N82+O82</f>
        <v>5</v>
      </c>
      <c r="Q82" s="65" t="str">
        <f t="shared" si="30"/>
        <v>CDC LVL</v>
      </c>
      <c r="R82" s="56">
        <f t="shared" si="31"/>
        <v>103.49999999999999</v>
      </c>
      <c r="S82" s="56">
        <f t="shared" si="32"/>
        <v>53.988821138211378</v>
      </c>
      <c r="T82" s="57">
        <f t="shared" ref="T82:T145" si="35">S82/R82</f>
        <v>0.52163112210832252</v>
      </c>
      <c r="U82" s="56">
        <f t="shared" ref="U82:U145" si="36">R82+S82</f>
        <v>157.48882113821136</v>
      </c>
    </row>
    <row r="83" spans="1:23" s="42" customFormat="1" x14ac:dyDescent="0.25">
      <c r="A83" s="66" t="s">
        <v>180</v>
      </c>
      <c r="B83" s="67">
        <f t="shared" ref="B83:B96" si="37">B82+1</f>
        <v>316</v>
      </c>
      <c r="C83" s="67">
        <f t="shared" si="27"/>
        <v>3</v>
      </c>
      <c r="D83" s="68">
        <v>3</v>
      </c>
      <c r="E83" s="68"/>
      <c r="F83" s="68">
        <v>417</v>
      </c>
      <c r="G83" s="68"/>
      <c r="H83" s="68"/>
      <c r="I83" s="85">
        <f t="shared" si="25"/>
        <v>9</v>
      </c>
      <c r="J83" s="68">
        <f t="shared" si="28"/>
        <v>3753</v>
      </c>
      <c r="K83" s="69">
        <f t="shared" si="33"/>
        <v>285</v>
      </c>
      <c r="L83" s="80">
        <v>300</v>
      </c>
      <c r="M83" s="81">
        <v>0.95</v>
      </c>
      <c r="N83" s="71">
        <f t="shared" si="29"/>
        <v>4.5563549160671464</v>
      </c>
      <c r="O83" s="58">
        <f t="shared" ref="O83:O146" si="38">ABS(5-N83)</f>
        <v>0.44364508393285362</v>
      </c>
      <c r="P83" s="71">
        <f t="shared" si="34"/>
        <v>5</v>
      </c>
      <c r="Q83" s="71" t="str">
        <f t="shared" si="30"/>
        <v>CDC LVL</v>
      </c>
      <c r="R83" s="69">
        <f t="shared" si="31"/>
        <v>155.25</v>
      </c>
      <c r="S83" s="69">
        <f t="shared" si="32"/>
        <v>2.3971036585365852</v>
      </c>
      <c r="T83" s="70">
        <f t="shared" si="35"/>
        <v>1.5440281214406347E-2</v>
      </c>
      <c r="U83" s="69">
        <f t="shared" si="36"/>
        <v>157.64710365853659</v>
      </c>
      <c r="V83" s="47"/>
      <c r="W83" s="47"/>
    </row>
    <row r="84" spans="1:23" s="21" customFormat="1" x14ac:dyDescent="0.25">
      <c r="A84" s="72" t="s">
        <v>184</v>
      </c>
      <c r="B84" s="73">
        <f>B83+1</f>
        <v>317</v>
      </c>
      <c r="C84" s="5">
        <f t="shared" si="27"/>
        <v>3</v>
      </c>
      <c r="D84" s="59">
        <v>3</v>
      </c>
      <c r="E84" s="59"/>
      <c r="F84" s="59">
        <v>201</v>
      </c>
      <c r="G84" s="59"/>
      <c r="H84" s="59"/>
      <c r="I84" s="87">
        <f t="shared" si="25"/>
        <v>9</v>
      </c>
      <c r="J84" s="59">
        <f t="shared" si="28"/>
        <v>1809</v>
      </c>
      <c r="K84" s="74">
        <f t="shared" si="33"/>
        <v>118.75</v>
      </c>
      <c r="L84" s="82">
        <v>125</v>
      </c>
      <c r="M84" s="77">
        <v>0.95</v>
      </c>
      <c r="N84" s="65">
        <f t="shared" si="29"/>
        <v>3.9386401326699834</v>
      </c>
      <c r="O84" s="58">
        <f t="shared" si="38"/>
        <v>1.0613598673300166</v>
      </c>
      <c r="P84" s="65">
        <f t="shared" si="34"/>
        <v>5</v>
      </c>
      <c r="Q84" s="65" t="str">
        <f t="shared" si="30"/>
        <v>CDC LVL</v>
      </c>
      <c r="R84" s="74">
        <f t="shared" si="31"/>
        <v>64.6875</v>
      </c>
      <c r="S84" s="74">
        <f t="shared" si="32"/>
        <v>2.7642276422764227</v>
      </c>
      <c r="T84" s="75">
        <f t="shared" si="35"/>
        <v>4.2732021523113783E-2</v>
      </c>
      <c r="U84" s="74">
        <f t="shared" si="36"/>
        <v>67.451727642276424</v>
      </c>
      <c r="V84" s="46"/>
      <c r="W84" s="46"/>
    </row>
    <row r="85" spans="1:23" x14ac:dyDescent="0.25">
      <c r="A85" s="55" t="s">
        <v>166</v>
      </c>
      <c r="B85" s="73">
        <f>B84+1</f>
        <v>318</v>
      </c>
      <c r="C85" s="5">
        <f t="shared" si="27"/>
        <v>3</v>
      </c>
      <c r="D85" s="34">
        <v>3</v>
      </c>
      <c r="E85" s="34"/>
      <c r="F85" s="34">
        <v>118</v>
      </c>
      <c r="G85" s="34"/>
      <c r="H85" s="34"/>
      <c r="I85" s="35">
        <f t="shared" si="25"/>
        <v>9</v>
      </c>
      <c r="J85" s="34">
        <f t="shared" si="28"/>
        <v>1062</v>
      </c>
      <c r="K85" s="56">
        <f t="shared" si="33"/>
        <v>71.25</v>
      </c>
      <c r="L85" s="76">
        <v>75</v>
      </c>
      <c r="M85" s="77">
        <v>0.95</v>
      </c>
      <c r="N85" s="58">
        <f t="shared" si="29"/>
        <v>4.0254237288135597</v>
      </c>
      <c r="O85" s="58">
        <f t="shared" si="38"/>
        <v>0.9745762711864403</v>
      </c>
      <c r="P85" s="58">
        <f t="shared" si="34"/>
        <v>5</v>
      </c>
      <c r="Q85" s="58" t="str">
        <f t="shared" si="30"/>
        <v>CDC LVL</v>
      </c>
      <c r="R85" s="56">
        <f t="shared" si="31"/>
        <v>38.8125</v>
      </c>
      <c r="S85" s="56">
        <f t="shared" si="32"/>
        <v>1.4900914634146336</v>
      </c>
      <c r="T85" s="57">
        <f t="shared" si="35"/>
        <v>3.8392050587172523E-2</v>
      </c>
      <c r="U85" s="56">
        <f t="shared" si="36"/>
        <v>40.302591463414636</v>
      </c>
    </row>
    <row r="86" spans="1:23" x14ac:dyDescent="0.25">
      <c r="A86" s="55" t="s">
        <v>166</v>
      </c>
      <c r="B86" s="5">
        <f t="shared" si="37"/>
        <v>319</v>
      </c>
      <c r="C86" s="5">
        <f t="shared" si="27"/>
        <v>3</v>
      </c>
      <c r="D86" s="34">
        <v>3</v>
      </c>
      <c r="E86" s="34"/>
      <c r="F86" s="34">
        <v>116</v>
      </c>
      <c r="G86" s="34"/>
      <c r="H86" s="34"/>
      <c r="I86" s="35">
        <f t="shared" ref="I86:I149" si="39">I$15</f>
        <v>9</v>
      </c>
      <c r="J86" s="34">
        <f t="shared" si="28"/>
        <v>1044</v>
      </c>
      <c r="K86" s="56">
        <f t="shared" si="33"/>
        <v>71.25</v>
      </c>
      <c r="L86" s="76">
        <v>75</v>
      </c>
      <c r="M86" s="77">
        <v>0.95</v>
      </c>
      <c r="N86" s="58">
        <f t="shared" si="29"/>
        <v>4.0948275862068968</v>
      </c>
      <c r="O86" s="58">
        <f t="shared" si="38"/>
        <v>0.9051724137931032</v>
      </c>
      <c r="P86" s="58">
        <f t="shared" si="34"/>
        <v>5</v>
      </c>
      <c r="Q86" s="58" t="str">
        <f t="shared" si="30"/>
        <v>CDC LVL</v>
      </c>
      <c r="R86" s="56">
        <f t="shared" si="31"/>
        <v>38.8125</v>
      </c>
      <c r="S86" s="56">
        <f t="shared" si="32"/>
        <v>1.3605182926829265</v>
      </c>
      <c r="T86" s="57">
        <f t="shared" si="35"/>
        <v>3.5053611405679266E-2</v>
      </c>
      <c r="U86" s="56">
        <f t="shared" si="36"/>
        <v>40.173018292682926</v>
      </c>
    </row>
    <row r="87" spans="1:23" x14ac:dyDescent="0.25">
      <c r="A87" s="55" t="s">
        <v>166</v>
      </c>
      <c r="B87" s="5">
        <f t="shared" si="37"/>
        <v>320</v>
      </c>
      <c r="C87" s="5">
        <f t="shared" si="27"/>
        <v>3</v>
      </c>
      <c r="D87" s="34">
        <v>3</v>
      </c>
      <c r="E87" s="34"/>
      <c r="F87" s="34">
        <v>118</v>
      </c>
      <c r="G87" s="34"/>
      <c r="H87" s="34"/>
      <c r="I87" s="35">
        <f t="shared" si="39"/>
        <v>9</v>
      </c>
      <c r="J87" s="34">
        <f t="shared" si="28"/>
        <v>1062</v>
      </c>
      <c r="K87" s="56">
        <f t="shared" si="33"/>
        <v>71.25</v>
      </c>
      <c r="L87" s="76">
        <v>75</v>
      </c>
      <c r="M87" s="77">
        <v>0.95</v>
      </c>
      <c r="N87" s="58">
        <f t="shared" si="29"/>
        <v>4.0254237288135597</v>
      </c>
      <c r="O87" s="58">
        <f t="shared" si="38"/>
        <v>0.9745762711864403</v>
      </c>
      <c r="P87" s="58">
        <f t="shared" si="34"/>
        <v>5</v>
      </c>
      <c r="Q87" s="58" t="str">
        <f t="shared" si="30"/>
        <v>CDC LVL</v>
      </c>
      <c r="R87" s="56">
        <f t="shared" si="31"/>
        <v>38.8125</v>
      </c>
      <c r="S87" s="56">
        <f t="shared" si="32"/>
        <v>1.4900914634146336</v>
      </c>
      <c r="T87" s="57">
        <f t="shared" si="35"/>
        <v>3.8392050587172523E-2</v>
      </c>
      <c r="U87" s="56">
        <f t="shared" si="36"/>
        <v>40.302591463414636</v>
      </c>
    </row>
    <row r="88" spans="1:23" x14ac:dyDescent="0.25">
      <c r="A88" s="55" t="s">
        <v>166</v>
      </c>
      <c r="B88" s="5">
        <f t="shared" si="37"/>
        <v>321</v>
      </c>
      <c r="C88" s="5">
        <f t="shared" si="27"/>
        <v>3</v>
      </c>
      <c r="D88" s="34">
        <v>3</v>
      </c>
      <c r="E88" s="34"/>
      <c r="F88" s="34">
        <v>118</v>
      </c>
      <c r="G88" s="34"/>
      <c r="H88" s="34"/>
      <c r="I88" s="35">
        <f t="shared" si="39"/>
        <v>9</v>
      </c>
      <c r="J88" s="34">
        <f t="shared" si="28"/>
        <v>1062</v>
      </c>
      <c r="K88" s="56">
        <f t="shared" si="33"/>
        <v>71.25</v>
      </c>
      <c r="L88" s="76">
        <v>75</v>
      </c>
      <c r="M88" s="77">
        <v>0.95</v>
      </c>
      <c r="N88" s="58">
        <f t="shared" si="29"/>
        <v>4.0254237288135597</v>
      </c>
      <c r="O88" s="58">
        <f t="shared" si="38"/>
        <v>0.9745762711864403</v>
      </c>
      <c r="P88" s="58">
        <f t="shared" si="34"/>
        <v>5</v>
      </c>
      <c r="Q88" s="58" t="str">
        <f t="shared" si="30"/>
        <v>CDC LVL</v>
      </c>
      <c r="R88" s="56">
        <f t="shared" si="31"/>
        <v>38.8125</v>
      </c>
      <c r="S88" s="56">
        <f t="shared" si="32"/>
        <v>1.4900914634146336</v>
      </c>
      <c r="T88" s="57">
        <f t="shared" si="35"/>
        <v>3.8392050587172523E-2</v>
      </c>
      <c r="U88" s="56">
        <f t="shared" si="36"/>
        <v>40.302591463414636</v>
      </c>
    </row>
    <row r="89" spans="1:23" x14ac:dyDescent="0.25">
      <c r="A89" s="55" t="s">
        <v>166</v>
      </c>
      <c r="B89" s="5">
        <f t="shared" si="37"/>
        <v>322</v>
      </c>
      <c r="C89" s="5">
        <f t="shared" si="27"/>
        <v>3</v>
      </c>
      <c r="D89" s="34">
        <v>3</v>
      </c>
      <c r="E89" s="34"/>
      <c r="F89" s="34">
        <v>116</v>
      </c>
      <c r="G89" s="34"/>
      <c r="H89" s="34"/>
      <c r="I89" s="35">
        <f t="shared" si="39"/>
        <v>9</v>
      </c>
      <c r="J89" s="34">
        <f t="shared" si="28"/>
        <v>1044</v>
      </c>
      <c r="K89" s="56">
        <f t="shared" si="33"/>
        <v>71.25</v>
      </c>
      <c r="L89" s="76">
        <v>75</v>
      </c>
      <c r="M89" s="77">
        <v>0.95</v>
      </c>
      <c r="N89" s="58">
        <f t="shared" si="29"/>
        <v>4.0948275862068968</v>
      </c>
      <c r="O89" s="58">
        <f t="shared" si="38"/>
        <v>0.9051724137931032</v>
      </c>
      <c r="P89" s="58">
        <f t="shared" si="34"/>
        <v>5</v>
      </c>
      <c r="Q89" s="58" t="str">
        <f t="shared" si="30"/>
        <v>CDC LVL</v>
      </c>
      <c r="R89" s="56">
        <f t="shared" si="31"/>
        <v>38.8125</v>
      </c>
      <c r="S89" s="56">
        <f t="shared" si="32"/>
        <v>1.3605182926829265</v>
      </c>
      <c r="T89" s="57">
        <f t="shared" si="35"/>
        <v>3.5053611405679266E-2</v>
      </c>
      <c r="U89" s="56">
        <f t="shared" si="36"/>
        <v>40.173018292682926</v>
      </c>
    </row>
    <row r="90" spans="1:23" x14ac:dyDescent="0.25">
      <c r="A90" s="55" t="s">
        <v>166</v>
      </c>
      <c r="B90" s="5">
        <f t="shared" si="37"/>
        <v>323</v>
      </c>
      <c r="C90" s="5">
        <f t="shared" si="27"/>
        <v>3</v>
      </c>
      <c r="D90" s="34">
        <v>3</v>
      </c>
      <c r="E90" s="34"/>
      <c r="F90" s="34">
        <v>119</v>
      </c>
      <c r="G90" s="34"/>
      <c r="H90" s="34"/>
      <c r="I90" s="35">
        <f t="shared" si="39"/>
        <v>9</v>
      </c>
      <c r="J90" s="34">
        <f t="shared" si="28"/>
        <v>1071</v>
      </c>
      <c r="K90" s="56">
        <f t="shared" si="33"/>
        <v>71.25</v>
      </c>
      <c r="L90" s="76">
        <v>75</v>
      </c>
      <c r="M90" s="77">
        <v>0.95</v>
      </c>
      <c r="N90" s="58">
        <f t="shared" si="29"/>
        <v>3.9915966386554622</v>
      </c>
      <c r="O90" s="58">
        <f t="shared" si="38"/>
        <v>1.0084033613445378</v>
      </c>
      <c r="P90" s="58">
        <f t="shared" si="34"/>
        <v>5</v>
      </c>
      <c r="Q90" s="58" t="str">
        <f t="shared" si="30"/>
        <v>CDC LVL</v>
      </c>
      <c r="R90" s="56">
        <f t="shared" si="31"/>
        <v>38.8125</v>
      </c>
      <c r="S90" s="56">
        <f t="shared" si="32"/>
        <v>1.5548780487804876</v>
      </c>
      <c r="T90" s="57">
        <f t="shared" si="35"/>
        <v>4.0061270177919169E-2</v>
      </c>
      <c r="U90" s="56">
        <f t="shared" si="36"/>
        <v>40.367378048780488</v>
      </c>
    </row>
    <row r="91" spans="1:23" x14ac:dyDescent="0.25">
      <c r="A91" s="55" t="s">
        <v>176</v>
      </c>
      <c r="B91" s="5">
        <f t="shared" si="37"/>
        <v>324</v>
      </c>
      <c r="C91" s="5">
        <f t="shared" ref="C91:C98" si="40">C90</f>
        <v>3</v>
      </c>
      <c r="D91" s="34">
        <v>3</v>
      </c>
      <c r="E91" s="34"/>
      <c r="F91" s="34">
        <v>600</v>
      </c>
      <c r="G91" s="34"/>
      <c r="H91" s="34"/>
      <c r="I91" s="35">
        <f t="shared" si="39"/>
        <v>9</v>
      </c>
      <c r="J91" s="34">
        <f t="shared" si="28"/>
        <v>5400</v>
      </c>
      <c r="K91" s="56">
        <f t="shared" si="33"/>
        <v>30</v>
      </c>
      <c r="L91" s="76">
        <v>300</v>
      </c>
      <c r="M91" s="77">
        <v>0.1</v>
      </c>
      <c r="N91" s="58">
        <f t="shared" si="29"/>
        <v>0.33333333333333331</v>
      </c>
      <c r="O91" s="58">
        <f t="shared" si="38"/>
        <v>4.666666666666667</v>
      </c>
      <c r="P91" s="58">
        <f t="shared" si="34"/>
        <v>5</v>
      </c>
      <c r="Q91" s="65" t="str">
        <f t="shared" si="30"/>
        <v>CDC LVL</v>
      </c>
      <c r="R91" s="56">
        <f t="shared" si="31"/>
        <v>155.25</v>
      </c>
      <c r="S91" s="56">
        <f t="shared" si="32"/>
        <v>36.280487804878049</v>
      </c>
      <c r="T91" s="57">
        <f t="shared" si="35"/>
        <v>0.2336907427045285</v>
      </c>
      <c r="U91" s="56">
        <f t="shared" si="36"/>
        <v>191.53048780487805</v>
      </c>
    </row>
    <row r="92" spans="1:23" x14ac:dyDescent="0.25">
      <c r="A92" s="55" t="s">
        <v>175</v>
      </c>
      <c r="B92" s="5">
        <f t="shared" si="37"/>
        <v>325</v>
      </c>
      <c r="C92" s="5">
        <f t="shared" si="40"/>
        <v>3</v>
      </c>
      <c r="D92" s="34">
        <v>3</v>
      </c>
      <c r="E92" s="34"/>
      <c r="F92" s="34">
        <v>172</v>
      </c>
      <c r="G92" s="34">
        <f>SUM(F83:F92)</f>
        <v>2095</v>
      </c>
      <c r="H92" s="34"/>
      <c r="I92" s="35">
        <f t="shared" si="39"/>
        <v>9</v>
      </c>
      <c r="J92" s="34">
        <f t="shared" si="28"/>
        <v>1548</v>
      </c>
      <c r="K92" s="56">
        <f t="shared" si="33"/>
        <v>10</v>
      </c>
      <c r="L92" s="76">
        <v>100</v>
      </c>
      <c r="M92" s="77">
        <v>0.1</v>
      </c>
      <c r="N92" s="58">
        <f t="shared" si="29"/>
        <v>0.38759689922480622</v>
      </c>
      <c r="O92" s="58">
        <f t="shared" si="38"/>
        <v>4.612403100775194</v>
      </c>
      <c r="P92" s="58">
        <f t="shared" si="34"/>
        <v>5</v>
      </c>
      <c r="Q92" s="65" t="str">
        <f t="shared" si="30"/>
        <v>CDC LVL</v>
      </c>
      <c r="R92" s="56">
        <f t="shared" si="31"/>
        <v>51.749999999999993</v>
      </c>
      <c r="S92" s="56">
        <f t="shared" si="32"/>
        <v>10.279471544715449</v>
      </c>
      <c r="T92" s="57">
        <f t="shared" si="35"/>
        <v>0.19863713129884927</v>
      </c>
      <c r="U92" s="56">
        <f t="shared" si="36"/>
        <v>62.029471544715442</v>
      </c>
    </row>
    <row r="93" spans="1:23" s="42" customFormat="1" x14ac:dyDescent="0.25">
      <c r="A93" s="66" t="s">
        <v>181</v>
      </c>
      <c r="B93" s="67">
        <f t="shared" si="37"/>
        <v>326</v>
      </c>
      <c r="C93" s="67">
        <f t="shared" si="40"/>
        <v>3</v>
      </c>
      <c r="D93" s="68">
        <v>4</v>
      </c>
      <c r="E93" s="68"/>
      <c r="F93" s="68">
        <v>207</v>
      </c>
      <c r="G93" s="68"/>
      <c r="H93" s="68"/>
      <c r="I93" s="85">
        <f t="shared" si="39"/>
        <v>9</v>
      </c>
      <c r="J93" s="68">
        <f t="shared" ref="J93:J124" si="41">F93*I93</f>
        <v>1863</v>
      </c>
      <c r="K93" s="69">
        <f t="shared" si="33"/>
        <v>95</v>
      </c>
      <c r="L93" s="80">
        <v>100</v>
      </c>
      <c r="M93" s="81">
        <v>0.95</v>
      </c>
      <c r="N93" s="71">
        <f t="shared" si="29"/>
        <v>3.0595813204508855</v>
      </c>
      <c r="O93" s="58">
        <f t="shared" si="38"/>
        <v>1.9404186795491145</v>
      </c>
      <c r="P93" s="71">
        <f t="shared" si="34"/>
        <v>5</v>
      </c>
      <c r="Q93" s="71" t="str">
        <f t="shared" si="30"/>
        <v>CDC LVL</v>
      </c>
      <c r="R93" s="69">
        <f t="shared" si="31"/>
        <v>51.749999999999993</v>
      </c>
      <c r="S93" s="69">
        <f t="shared" si="32"/>
        <v>5.2045223577235786</v>
      </c>
      <c r="T93" s="70">
        <f t="shared" si="35"/>
        <v>0.10057048034248463</v>
      </c>
      <c r="U93" s="69">
        <f t="shared" si="36"/>
        <v>56.954522357723569</v>
      </c>
      <c r="V93" s="47"/>
      <c r="W93" s="47"/>
    </row>
    <row r="94" spans="1:23" x14ac:dyDescent="0.25">
      <c r="A94" s="55" t="s">
        <v>176</v>
      </c>
      <c r="B94" s="5">
        <f t="shared" si="37"/>
        <v>327</v>
      </c>
      <c r="C94" s="5">
        <f t="shared" si="40"/>
        <v>3</v>
      </c>
      <c r="D94" s="34">
        <v>4</v>
      </c>
      <c r="E94" s="34"/>
      <c r="F94" s="34">
        <v>600</v>
      </c>
      <c r="G94" s="34"/>
      <c r="H94" s="34"/>
      <c r="I94" s="35">
        <f t="shared" si="39"/>
        <v>9</v>
      </c>
      <c r="J94" s="34">
        <f t="shared" si="41"/>
        <v>5400</v>
      </c>
      <c r="K94" s="56">
        <f t="shared" si="33"/>
        <v>332.5</v>
      </c>
      <c r="L94" s="76">
        <v>350</v>
      </c>
      <c r="M94" s="77">
        <v>0.95</v>
      </c>
      <c r="N94" s="58">
        <f t="shared" si="29"/>
        <v>3.6944444444444446</v>
      </c>
      <c r="O94" s="58">
        <f t="shared" si="38"/>
        <v>1.3055555555555554</v>
      </c>
      <c r="P94" s="58">
        <f t="shared" si="34"/>
        <v>5</v>
      </c>
      <c r="Q94" s="58" t="str">
        <f t="shared" si="30"/>
        <v>CDC LVL</v>
      </c>
      <c r="R94" s="56">
        <f t="shared" si="31"/>
        <v>181.125</v>
      </c>
      <c r="S94" s="56">
        <f t="shared" si="32"/>
        <v>10.149898373983739</v>
      </c>
      <c r="T94" s="57">
        <f t="shared" si="35"/>
        <v>5.6038086260779787E-2</v>
      </c>
      <c r="U94" s="56">
        <f t="shared" si="36"/>
        <v>191.27489837398375</v>
      </c>
    </row>
    <row r="95" spans="1:23" x14ac:dyDescent="0.25">
      <c r="A95" s="55" t="s">
        <v>177</v>
      </c>
      <c r="B95" s="5">
        <f t="shared" si="37"/>
        <v>328</v>
      </c>
      <c r="C95" s="5">
        <f t="shared" si="40"/>
        <v>3</v>
      </c>
      <c r="D95" s="34">
        <v>4</v>
      </c>
      <c r="E95" s="34"/>
      <c r="F95" s="34">
        <v>400</v>
      </c>
      <c r="G95" s="34"/>
      <c r="H95" s="34"/>
      <c r="I95" s="35">
        <f t="shared" si="39"/>
        <v>9</v>
      </c>
      <c r="J95" s="34">
        <f t="shared" si="41"/>
        <v>3600</v>
      </c>
      <c r="K95" s="56">
        <f t="shared" si="33"/>
        <v>190</v>
      </c>
      <c r="L95" s="76">
        <v>200</v>
      </c>
      <c r="M95" s="77">
        <v>0.95</v>
      </c>
      <c r="N95" s="58">
        <f t="shared" si="29"/>
        <v>3.1666666666666665</v>
      </c>
      <c r="O95" s="58">
        <f t="shared" si="38"/>
        <v>1.8333333333333335</v>
      </c>
      <c r="P95" s="58">
        <f t="shared" si="34"/>
        <v>5</v>
      </c>
      <c r="Q95" s="58" t="str">
        <f t="shared" si="30"/>
        <v>CDC LVL</v>
      </c>
      <c r="R95" s="56">
        <f t="shared" si="31"/>
        <v>103.49999999999999</v>
      </c>
      <c r="S95" s="56">
        <f t="shared" si="32"/>
        <v>9.5020325203252032</v>
      </c>
      <c r="T95" s="57">
        <f t="shared" si="35"/>
        <v>9.1807077491064773E-2</v>
      </c>
      <c r="U95" s="56">
        <f t="shared" si="36"/>
        <v>113.00203252032519</v>
      </c>
    </row>
    <row r="96" spans="1:23" x14ac:dyDescent="0.25">
      <c r="A96" s="55" t="s">
        <v>178</v>
      </c>
      <c r="B96" s="5">
        <f t="shared" si="37"/>
        <v>329</v>
      </c>
      <c r="C96" s="5">
        <f t="shared" si="40"/>
        <v>3</v>
      </c>
      <c r="D96" s="34">
        <v>4</v>
      </c>
      <c r="E96" s="34"/>
      <c r="F96" s="34">
        <v>300</v>
      </c>
      <c r="G96" s="34">
        <f>SUM(F93:F96)</f>
        <v>1507</v>
      </c>
      <c r="H96" s="34"/>
      <c r="I96" s="35">
        <f t="shared" si="39"/>
        <v>9</v>
      </c>
      <c r="J96" s="34">
        <f t="shared" si="41"/>
        <v>2700</v>
      </c>
      <c r="K96" s="56">
        <f t="shared" si="33"/>
        <v>190</v>
      </c>
      <c r="L96" s="76">
        <v>200</v>
      </c>
      <c r="M96" s="77">
        <v>0.95</v>
      </c>
      <c r="N96" s="58">
        <f t="shared" si="29"/>
        <v>4.2222222222222223</v>
      </c>
      <c r="O96" s="58">
        <f t="shared" si="38"/>
        <v>0.77777777777777768</v>
      </c>
      <c r="P96" s="58">
        <f t="shared" si="34"/>
        <v>5</v>
      </c>
      <c r="Q96" s="58" t="str">
        <f t="shared" si="30"/>
        <v>CDC LVL</v>
      </c>
      <c r="R96" s="56">
        <f t="shared" si="31"/>
        <v>103.49999999999999</v>
      </c>
      <c r="S96" s="56">
        <f t="shared" si="32"/>
        <v>3.0233739837398375</v>
      </c>
      <c r="T96" s="57">
        <f t="shared" si="35"/>
        <v>2.9211342838066066E-2</v>
      </c>
      <c r="U96" s="56">
        <f t="shared" si="36"/>
        <v>106.52337398373982</v>
      </c>
    </row>
    <row r="97" spans="1:23" s="42" customFormat="1" x14ac:dyDescent="0.25">
      <c r="A97" s="66" t="s">
        <v>187</v>
      </c>
      <c r="B97" s="67">
        <f>B95+1</f>
        <v>329</v>
      </c>
      <c r="C97" s="67">
        <f t="shared" si="40"/>
        <v>3</v>
      </c>
      <c r="D97" s="68">
        <v>5</v>
      </c>
      <c r="E97" s="68"/>
      <c r="F97" s="68">
        <v>400</v>
      </c>
      <c r="G97" s="68"/>
      <c r="H97" s="68"/>
      <c r="I97" s="85">
        <f t="shared" si="39"/>
        <v>9</v>
      </c>
      <c r="J97" s="68">
        <f t="shared" si="41"/>
        <v>3600</v>
      </c>
      <c r="K97" s="69">
        <f t="shared" si="33"/>
        <v>237.5</v>
      </c>
      <c r="L97" s="80">
        <v>250</v>
      </c>
      <c r="M97" s="81">
        <v>0.95</v>
      </c>
      <c r="N97" s="71">
        <f t="shared" si="29"/>
        <v>3.9583333333333335</v>
      </c>
      <c r="O97" s="58">
        <f t="shared" si="38"/>
        <v>1.0416666666666665</v>
      </c>
      <c r="P97" s="71">
        <f t="shared" si="34"/>
        <v>5</v>
      </c>
      <c r="Q97" s="71" t="str">
        <f t="shared" si="30"/>
        <v>CDC LVL</v>
      </c>
      <c r="R97" s="69">
        <f t="shared" si="31"/>
        <v>129.375</v>
      </c>
      <c r="S97" s="69">
        <f t="shared" si="32"/>
        <v>5.3988821138211369</v>
      </c>
      <c r="T97" s="70">
        <f t="shared" si="35"/>
        <v>4.1730489768665793E-2</v>
      </c>
      <c r="U97" s="69">
        <f t="shared" si="36"/>
        <v>134.77388211382114</v>
      </c>
      <c r="V97" s="47"/>
      <c r="W97" s="47"/>
    </row>
    <row r="98" spans="1:23" x14ac:dyDescent="0.25">
      <c r="A98" s="55" t="s">
        <v>187</v>
      </c>
      <c r="B98" s="5">
        <f>B96+1</f>
        <v>330</v>
      </c>
      <c r="C98" s="5">
        <f t="shared" si="40"/>
        <v>3</v>
      </c>
      <c r="D98" s="34">
        <v>5</v>
      </c>
      <c r="E98" s="34"/>
      <c r="F98" s="34">
        <v>400</v>
      </c>
      <c r="G98" s="34">
        <f>SUM(F97:F98)</f>
        <v>800</v>
      </c>
      <c r="H98" s="59">
        <f>SUM(F61:F98)</f>
        <v>9127</v>
      </c>
      <c r="I98" s="35">
        <f t="shared" si="39"/>
        <v>9</v>
      </c>
      <c r="J98" s="34">
        <f t="shared" si="41"/>
        <v>3600</v>
      </c>
      <c r="K98" s="56">
        <f t="shared" si="33"/>
        <v>237.5</v>
      </c>
      <c r="L98" s="76">
        <v>250</v>
      </c>
      <c r="M98" s="77">
        <v>0.95</v>
      </c>
      <c r="N98" s="58">
        <f t="shared" si="29"/>
        <v>3.9583333333333335</v>
      </c>
      <c r="O98" s="58">
        <f t="shared" si="38"/>
        <v>1.0416666666666665</v>
      </c>
      <c r="P98" s="58">
        <f t="shared" si="34"/>
        <v>5</v>
      </c>
      <c r="Q98" s="58" t="str">
        <f t="shared" si="30"/>
        <v>CDC LVL</v>
      </c>
      <c r="R98" s="56">
        <f t="shared" si="31"/>
        <v>129.375</v>
      </c>
      <c r="S98" s="56">
        <f t="shared" si="32"/>
        <v>5.3988821138211369</v>
      </c>
      <c r="T98" s="57">
        <f t="shared" si="35"/>
        <v>4.1730489768665793E-2</v>
      </c>
      <c r="U98" s="56">
        <f t="shared" si="36"/>
        <v>134.77388211382114</v>
      </c>
    </row>
    <row r="99" spans="1:23" s="39" customFormat="1" x14ac:dyDescent="0.25">
      <c r="A99" s="60" t="s">
        <v>166</v>
      </c>
      <c r="B99" s="13">
        <v>300</v>
      </c>
      <c r="C99" s="13">
        <v>4</v>
      </c>
      <c r="D99" s="61">
        <v>1</v>
      </c>
      <c r="E99" s="61"/>
      <c r="F99" s="61">
        <v>121</v>
      </c>
      <c r="G99" s="61"/>
      <c r="H99" s="61"/>
      <c r="I99" s="84">
        <f t="shared" si="39"/>
        <v>9</v>
      </c>
      <c r="J99" s="61">
        <f t="shared" si="41"/>
        <v>1089</v>
      </c>
      <c r="K99" s="62">
        <f t="shared" si="33"/>
        <v>71.25</v>
      </c>
      <c r="L99" s="78">
        <v>75</v>
      </c>
      <c r="M99" s="79">
        <v>0.95</v>
      </c>
      <c r="N99" s="64">
        <f t="shared" si="29"/>
        <v>3.9256198347107438</v>
      </c>
      <c r="O99" s="58">
        <f t="shared" si="38"/>
        <v>1.0743801652892562</v>
      </c>
      <c r="P99" s="64">
        <f t="shared" si="34"/>
        <v>5</v>
      </c>
      <c r="Q99" s="64" t="str">
        <f t="shared" si="30"/>
        <v>CDC LVL</v>
      </c>
      <c r="R99" s="62">
        <f t="shared" si="31"/>
        <v>38.8125</v>
      </c>
      <c r="S99" s="62">
        <f t="shared" si="32"/>
        <v>1.684451219512195</v>
      </c>
      <c r="T99" s="63">
        <f t="shared" si="35"/>
        <v>4.3399709359412432E-2</v>
      </c>
      <c r="U99" s="62">
        <f t="shared" si="36"/>
        <v>40.496951219512198</v>
      </c>
      <c r="V99" s="41"/>
      <c r="W99" s="41"/>
    </row>
    <row r="100" spans="1:23" x14ac:dyDescent="0.25">
      <c r="A100" s="55" t="s">
        <v>166</v>
      </c>
      <c r="B100" s="5">
        <f t="shared" ref="B100:B136" si="42">B99+1</f>
        <v>301</v>
      </c>
      <c r="C100" s="5">
        <f t="shared" ref="C100:C138" si="43">C99</f>
        <v>4</v>
      </c>
      <c r="D100" s="34">
        <v>1</v>
      </c>
      <c r="E100" s="34"/>
      <c r="F100" s="34">
        <v>119</v>
      </c>
      <c r="G100" s="34"/>
      <c r="H100" s="34"/>
      <c r="I100" s="35">
        <f t="shared" si="39"/>
        <v>9</v>
      </c>
      <c r="J100" s="34">
        <f t="shared" si="41"/>
        <v>1071</v>
      </c>
      <c r="K100" s="56">
        <f t="shared" si="33"/>
        <v>71.25</v>
      </c>
      <c r="L100" s="76">
        <v>75</v>
      </c>
      <c r="M100" s="77">
        <v>0.95</v>
      </c>
      <c r="N100" s="58">
        <f t="shared" si="29"/>
        <v>3.9915966386554622</v>
      </c>
      <c r="O100" s="58">
        <f t="shared" si="38"/>
        <v>1.0084033613445378</v>
      </c>
      <c r="P100" s="58">
        <f t="shared" si="34"/>
        <v>5</v>
      </c>
      <c r="Q100" s="58" t="str">
        <f t="shared" si="30"/>
        <v>CDC LVL</v>
      </c>
      <c r="R100" s="56">
        <f t="shared" si="31"/>
        <v>38.8125</v>
      </c>
      <c r="S100" s="56">
        <f t="shared" si="32"/>
        <v>1.5548780487804876</v>
      </c>
      <c r="T100" s="57">
        <f t="shared" si="35"/>
        <v>4.0061270177919169E-2</v>
      </c>
      <c r="U100" s="56">
        <f t="shared" si="36"/>
        <v>40.367378048780488</v>
      </c>
    </row>
    <row r="101" spans="1:23" x14ac:dyDescent="0.25">
      <c r="A101" s="55" t="s">
        <v>166</v>
      </c>
      <c r="B101" s="5">
        <f t="shared" si="42"/>
        <v>302</v>
      </c>
      <c r="C101" s="5">
        <f t="shared" si="43"/>
        <v>4</v>
      </c>
      <c r="D101" s="34">
        <v>1</v>
      </c>
      <c r="E101" s="34"/>
      <c r="F101" s="34">
        <v>119</v>
      </c>
      <c r="G101" s="34"/>
      <c r="H101" s="34"/>
      <c r="I101" s="35">
        <f t="shared" si="39"/>
        <v>9</v>
      </c>
      <c r="J101" s="34">
        <f t="shared" si="41"/>
        <v>1071</v>
      </c>
      <c r="K101" s="56">
        <f t="shared" si="33"/>
        <v>19.5</v>
      </c>
      <c r="L101" s="76">
        <v>75</v>
      </c>
      <c r="M101" s="77">
        <v>0.26</v>
      </c>
      <c r="N101" s="58">
        <f t="shared" si="29"/>
        <v>1.0924369747899159</v>
      </c>
      <c r="O101" s="58">
        <f t="shared" si="38"/>
        <v>3.9075630252100844</v>
      </c>
      <c r="P101" s="58">
        <f t="shared" si="34"/>
        <v>5</v>
      </c>
      <c r="Q101" s="65" t="str">
        <f t="shared" si="30"/>
        <v>CDC LVL</v>
      </c>
      <c r="R101" s="56">
        <f t="shared" si="31"/>
        <v>38.8125</v>
      </c>
      <c r="S101" s="56">
        <f t="shared" si="32"/>
        <v>6.0251524390243905</v>
      </c>
      <c r="T101" s="57">
        <f t="shared" si="35"/>
        <v>0.15523742193943679</v>
      </c>
      <c r="U101" s="56">
        <f t="shared" si="36"/>
        <v>44.837652439024389</v>
      </c>
    </row>
    <row r="102" spans="1:23" x14ac:dyDescent="0.25">
      <c r="A102" s="55" t="s">
        <v>166</v>
      </c>
      <c r="B102" s="5">
        <f t="shared" si="42"/>
        <v>303</v>
      </c>
      <c r="C102" s="5">
        <f t="shared" si="43"/>
        <v>4</v>
      </c>
      <c r="D102" s="34">
        <v>1</v>
      </c>
      <c r="E102" s="34"/>
      <c r="F102" s="34">
        <v>189</v>
      </c>
      <c r="G102" s="34"/>
      <c r="H102" s="34"/>
      <c r="I102" s="35">
        <f t="shared" si="39"/>
        <v>9</v>
      </c>
      <c r="J102" s="34">
        <f t="shared" si="41"/>
        <v>1701</v>
      </c>
      <c r="K102" s="56">
        <f t="shared" si="33"/>
        <v>95</v>
      </c>
      <c r="L102" s="76">
        <v>100</v>
      </c>
      <c r="M102" s="77">
        <v>0.95</v>
      </c>
      <c r="N102" s="58">
        <f t="shared" si="29"/>
        <v>3.3509700176366843</v>
      </c>
      <c r="O102" s="58">
        <f t="shared" si="38"/>
        <v>1.6490299823633157</v>
      </c>
      <c r="P102" s="58">
        <f t="shared" si="34"/>
        <v>5</v>
      </c>
      <c r="Q102" s="65" t="str">
        <f t="shared" si="30"/>
        <v>CDC LVL</v>
      </c>
      <c r="R102" s="56">
        <f t="shared" si="31"/>
        <v>51.749999999999993</v>
      </c>
      <c r="S102" s="56">
        <f t="shared" si="32"/>
        <v>4.0383638211382111</v>
      </c>
      <c r="T102" s="57">
        <f t="shared" si="35"/>
        <v>7.8036015867405051E-2</v>
      </c>
      <c r="U102" s="56">
        <f t="shared" si="36"/>
        <v>55.788363821138205</v>
      </c>
    </row>
    <row r="103" spans="1:23" x14ac:dyDescent="0.25">
      <c r="A103" s="55" t="s">
        <v>166</v>
      </c>
      <c r="B103" s="5">
        <f t="shared" si="42"/>
        <v>304</v>
      </c>
      <c r="C103" s="5">
        <f t="shared" si="43"/>
        <v>4</v>
      </c>
      <c r="D103" s="34">
        <v>1</v>
      </c>
      <c r="E103" s="34"/>
      <c r="F103" s="34">
        <v>118</v>
      </c>
      <c r="G103" s="34"/>
      <c r="H103" s="34"/>
      <c r="I103" s="35">
        <f t="shared" si="39"/>
        <v>9</v>
      </c>
      <c r="J103" s="34">
        <f t="shared" si="41"/>
        <v>1062</v>
      </c>
      <c r="K103" s="56">
        <f t="shared" si="33"/>
        <v>71.25</v>
      </c>
      <c r="L103" s="76">
        <v>75</v>
      </c>
      <c r="M103" s="77">
        <v>0.95</v>
      </c>
      <c r="N103" s="58">
        <f t="shared" si="29"/>
        <v>4.0254237288135597</v>
      </c>
      <c r="O103" s="58">
        <f t="shared" si="38"/>
        <v>0.9745762711864403</v>
      </c>
      <c r="P103" s="58">
        <f t="shared" si="34"/>
        <v>5</v>
      </c>
      <c r="Q103" s="65" t="str">
        <f t="shared" si="30"/>
        <v>CDC LVL</v>
      </c>
      <c r="R103" s="56">
        <f t="shared" si="31"/>
        <v>38.8125</v>
      </c>
      <c r="S103" s="56">
        <f t="shared" si="32"/>
        <v>1.4900914634146336</v>
      </c>
      <c r="T103" s="57">
        <f t="shared" si="35"/>
        <v>3.8392050587172523E-2</v>
      </c>
      <c r="U103" s="56">
        <f t="shared" si="36"/>
        <v>40.302591463414636</v>
      </c>
    </row>
    <row r="104" spans="1:23" x14ac:dyDescent="0.25">
      <c r="A104" s="55" t="s">
        <v>166</v>
      </c>
      <c r="B104" s="5">
        <f t="shared" si="42"/>
        <v>305</v>
      </c>
      <c r="C104" s="5">
        <f t="shared" si="43"/>
        <v>4</v>
      </c>
      <c r="D104" s="34">
        <v>1</v>
      </c>
      <c r="E104" s="34"/>
      <c r="F104" s="34">
        <v>117</v>
      </c>
      <c r="G104" s="34"/>
      <c r="H104" s="34"/>
      <c r="I104" s="35">
        <f t="shared" si="39"/>
        <v>9</v>
      </c>
      <c r="J104" s="34">
        <f t="shared" si="41"/>
        <v>1053</v>
      </c>
      <c r="K104" s="56">
        <f t="shared" si="33"/>
        <v>71.25</v>
      </c>
      <c r="L104" s="76">
        <v>75</v>
      </c>
      <c r="M104" s="77">
        <v>0.95</v>
      </c>
      <c r="N104" s="58">
        <f t="shared" si="29"/>
        <v>4.0598290598290596</v>
      </c>
      <c r="O104" s="58">
        <f t="shared" si="38"/>
        <v>0.94017094017094038</v>
      </c>
      <c r="P104" s="58">
        <f t="shared" si="34"/>
        <v>5</v>
      </c>
      <c r="Q104" s="58" t="str">
        <f t="shared" si="30"/>
        <v>CDC LVL</v>
      </c>
      <c r="R104" s="56">
        <f t="shared" si="31"/>
        <v>38.8125</v>
      </c>
      <c r="S104" s="56">
        <f t="shared" si="32"/>
        <v>1.4253048780487809</v>
      </c>
      <c r="T104" s="57">
        <f t="shared" si="35"/>
        <v>3.6722830996425919E-2</v>
      </c>
      <c r="U104" s="56">
        <f t="shared" si="36"/>
        <v>40.237804878048777</v>
      </c>
    </row>
    <row r="105" spans="1:23" x14ac:dyDescent="0.25">
      <c r="A105" s="55" t="s">
        <v>166</v>
      </c>
      <c r="B105" s="5">
        <f t="shared" si="42"/>
        <v>306</v>
      </c>
      <c r="C105" s="5">
        <f t="shared" si="43"/>
        <v>4</v>
      </c>
      <c r="D105" s="34">
        <v>1</v>
      </c>
      <c r="E105" s="34"/>
      <c r="F105" s="34">
        <v>113</v>
      </c>
      <c r="G105" s="34"/>
      <c r="H105" s="34"/>
      <c r="I105" s="35">
        <f t="shared" si="39"/>
        <v>9</v>
      </c>
      <c r="J105" s="34">
        <f t="shared" si="41"/>
        <v>1017</v>
      </c>
      <c r="K105" s="56">
        <f t="shared" si="33"/>
        <v>71.25</v>
      </c>
      <c r="L105" s="76">
        <v>75</v>
      </c>
      <c r="M105" s="77">
        <v>0.95</v>
      </c>
      <c r="N105" s="58">
        <f t="shared" si="29"/>
        <v>4.2035398230088497</v>
      </c>
      <c r="O105" s="58">
        <f t="shared" si="38"/>
        <v>0.79646017699115035</v>
      </c>
      <c r="P105" s="58">
        <f t="shared" si="34"/>
        <v>5</v>
      </c>
      <c r="Q105" s="58" t="str">
        <f t="shared" si="30"/>
        <v>CDC LVL</v>
      </c>
      <c r="R105" s="56">
        <f t="shared" si="31"/>
        <v>38.8125</v>
      </c>
      <c r="S105" s="56">
        <f t="shared" si="32"/>
        <v>1.1661585365853657</v>
      </c>
      <c r="T105" s="57">
        <f t="shared" si="35"/>
        <v>3.0045952633439375E-2</v>
      </c>
      <c r="U105" s="56">
        <f t="shared" si="36"/>
        <v>39.978658536585364</v>
      </c>
    </row>
    <row r="106" spans="1:23" x14ac:dyDescent="0.25">
      <c r="A106" s="55" t="s">
        <v>166</v>
      </c>
      <c r="B106" s="5">
        <f>B104+1</f>
        <v>306</v>
      </c>
      <c r="C106" s="5">
        <f t="shared" si="43"/>
        <v>4</v>
      </c>
      <c r="D106" s="34">
        <v>1</v>
      </c>
      <c r="E106" s="34"/>
      <c r="F106" s="34">
        <v>120</v>
      </c>
      <c r="G106" s="34"/>
      <c r="H106" s="34"/>
      <c r="I106" s="35">
        <f t="shared" si="39"/>
        <v>9</v>
      </c>
      <c r="J106" s="34">
        <f t="shared" si="41"/>
        <v>1080</v>
      </c>
      <c r="K106" s="56">
        <f t="shared" si="33"/>
        <v>71.25</v>
      </c>
      <c r="L106" s="76">
        <v>75</v>
      </c>
      <c r="M106" s="77">
        <v>0.95</v>
      </c>
      <c r="N106" s="58">
        <f t="shared" si="29"/>
        <v>3.9583333333333335</v>
      </c>
      <c r="O106" s="58">
        <f t="shared" si="38"/>
        <v>1.0416666666666665</v>
      </c>
      <c r="P106" s="58">
        <f t="shared" si="34"/>
        <v>5</v>
      </c>
      <c r="Q106" s="58" t="str">
        <f t="shared" si="30"/>
        <v>CDC LVL</v>
      </c>
      <c r="R106" s="56">
        <f t="shared" si="31"/>
        <v>38.8125</v>
      </c>
      <c r="S106" s="56">
        <f t="shared" si="32"/>
        <v>1.6196646341463412</v>
      </c>
      <c r="T106" s="57">
        <f t="shared" si="35"/>
        <v>4.1730489768665793E-2</v>
      </c>
      <c r="U106" s="56">
        <f t="shared" si="36"/>
        <v>40.432164634146339</v>
      </c>
    </row>
    <row r="107" spans="1:23" x14ac:dyDescent="0.25">
      <c r="A107" s="55" t="s">
        <v>182</v>
      </c>
      <c r="B107" s="5">
        <f>B103+1</f>
        <v>305</v>
      </c>
      <c r="C107" s="5">
        <f t="shared" si="43"/>
        <v>4</v>
      </c>
      <c r="D107" s="34">
        <v>1</v>
      </c>
      <c r="E107" s="34"/>
      <c r="F107" s="34">
        <v>290</v>
      </c>
      <c r="G107" s="34"/>
      <c r="H107" s="34"/>
      <c r="I107" s="35">
        <f t="shared" si="39"/>
        <v>9</v>
      </c>
      <c r="J107" s="34">
        <f t="shared" si="41"/>
        <v>2610</v>
      </c>
      <c r="K107" s="56">
        <f t="shared" si="33"/>
        <v>190</v>
      </c>
      <c r="L107" s="76">
        <v>200</v>
      </c>
      <c r="M107" s="77">
        <v>0.95</v>
      </c>
      <c r="N107" s="58">
        <f t="shared" si="29"/>
        <v>4.3678160919540234</v>
      </c>
      <c r="O107" s="58">
        <f t="shared" si="38"/>
        <v>0.63218390804597657</v>
      </c>
      <c r="P107" s="58">
        <f t="shared" si="34"/>
        <v>5</v>
      </c>
      <c r="Q107" s="58" t="str">
        <f t="shared" si="30"/>
        <v>CDC LVL</v>
      </c>
      <c r="R107" s="56">
        <f t="shared" si="31"/>
        <v>103.49999999999999</v>
      </c>
      <c r="S107" s="56">
        <f t="shared" si="32"/>
        <v>2.3755081300812995</v>
      </c>
      <c r="T107" s="57">
        <f t="shared" si="35"/>
        <v>2.2951769372766183E-2</v>
      </c>
      <c r="U107" s="56">
        <f t="shared" si="36"/>
        <v>105.87550813008129</v>
      </c>
    </row>
    <row r="108" spans="1:23" x14ac:dyDescent="0.25">
      <c r="A108" s="55" t="s">
        <v>183</v>
      </c>
      <c r="B108" s="5">
        <f>B103+1</f>
        <v>305</v>
      </c>
      <c r="C108" s="5">
        <f t="shared" si="43"/>
        <v>4</v>
      </c>
      <c r="D108" s="34">
        <v>1</v>
      </c>
      <c r="E108" s="34"/>
      <c r="F108" s="34">
        <v>280</v>
      </c>
      <c r="G108" s="34"/>
      <c r="H108" s="34"/>
      <c r="I108" s="35">
        <f t="shared" si="39"/>
        <v>9</v>
      </c>
      <c r="J108" s="34">
        <f t="shared" si="41"/>
        <v>2520</v>
      </c>
      <c r="K108" s="56">
        <f t="shared" si="33"/>
        <v>50</v>
      </c>
      <c r="L108" s="76">
        <v>200</v>
      </c>
      <c r="M108" s="77">
        <v>0.25</v>
      </c>
      <c r="N108" s="58">
        <f t="shared" si="29"/>
        <v>1.1904761904761905</v>
      </c>
      <c r="O108" s="58">
        <f t="shared" si="38"/>
        <v>3.8095238095238093</v>
      </c>
      <c r="P108" s="58">
        <f t="shared" si="34"/>
        <v>5</v>
      </c>
      <c r="Q108" s="58" t="str">
        <f t="shared" si="30"/>
        <v>CDC LVL</v>
      </c>
      <c r="R108" s="56">
        <f t="shared" si="31"/>
        <v>103.49999999999999</v>
      </c>
      <c r="S108" s="56">
        <f t="shared" si="32"/>
        <v>13.821138211382113</v>
      </c>
      <c r="T108" s="57">
        <f t="shared" si="35"/>
        <v>0.13353756725973057</v>
      </c>
      <c r="U108" s="56">
        <f t="shared" si="36"/>
        <v>117.32113821138211</v>
      </c>
    </row>
    <row r="109" spans="1:23" x14ac:dyDescent="0.25">
      <c r="A109" s="55" t="s">
        <v>174</v>
      </c>
      <c r="B109" s="5">
        <f>B104+1</f>
        <v>306</v>
      </c>
      <c r="C109" s="5">
        <f t="shared" si="43"/>
        <v>4</v>
      </c>
      <c r="D109" s="34">
        <v>1</v>
      </c>
      <c r="E109" s="34"/>
      <c r="F109" s="34">
        <v>280</v>
      </c>
      <c r="G109" s="34"/>
      <c r="H109" s="34"/>
      <c r="I109" s="35">
        <f t="shared" si="39"/>
        <v>9</v>
      </c>
      <c r="J109" s="34">
        <f t="shared" si="41"/>
        <v>2520</v>
      </c>
      <c r="K109" s="56">
        <f t="shared" si="33"/>
        <v>50</v>
      </c>
      <c r="L109" s="76">
        <v>200</v>
      </c>
      <c r="M109" s="77">
        <v>0.25</v>
      </c>
      <c r="N109" s="58">
        <f t="shared" si="29"/>
        <v>1.1904761904761905</v>
      </c>
      <c r="O109" s="58">
        <f t="shared" si="38"/>
        <v>3.8095238095238093</v>
      </c>
      <c r="P109" s="58">
        <f t="shared" si="34"/>
        <v>5</v>
      </c>
      <c r="Q109" s="58" t="str">
        <f t="shared" si="30"/>
        <v>CDC LVL</v>
      </c>
      <c r="R109" s="56">
        <f t="shared" si="31"/>
        <v>103.49999999999999</v>
      </c>
      <c r="S109" s="56">
        <f t="shared" si="32"/>
        <v>13.821138211382113</v>
      </c>
      <c r="T109" s="57">
        <f t="shared" si="35"/>
        <v>0.13353756725973057</v>
      </c>
      <c r="U109" s="56">
        <f t="shared" si="36"/>
        <v>117.32113821138211</v>
      </c>
    </row>
    <row r="110" spans="1:23" x14ac:dyDescent="0.25">
      <c r="A110" s="55" t="s">
        <v>168</v>
      </c>
      <c r="B110" s="5">
        <f>B109+1</f>
        <v>307</v>
      </c>
      <c r="C110" s="5">
        <f t="shared" si="43"/>
        <v>4</v>
      </c>
      <c r="D110" s="34">
        <v>1</v>
      </c>
      <c r="E110" s="34"/>
      <c r="F110" s="34">
        <v>82</v>
      </c>
      <c r="G110" s="34"/>
      <c r="H110" s="34"/>
      <c r="I110" s="35">
        <f t="shared" si="39"/>
        <v>9</v>
      </c>
      <c r="J110" s="34">
        <f t="shared" si="41"/>
        <v>738</v>
      </c>
      <c r="K110" s="56">
        <f t="shared" si="33"/>
        <v>47.5</v>
      </c>
      <c r="L110" s="76">
        <v>50</v>
      </c>
      <c r="M110" s="77">
        <v>0.95</v>
      </c>
      <c r="N110" s="58">
        <f t="shared" si="29"/>
        <v>3.8617886178861789</v>
      </c>
      <c r="O110" s="58">
        <f t="shared" si="38"/>
        <v>1.1382113821138211</v>
      </c>
      <c r="P110" s="58">
        <f t="shared" si="34"/>
        <v>5</v>
      </c>
      <c r="Q110" s="58" t="str">
        <f t="shared" si="30"/>
        <v>CDC LVL</v>
      </c>
      <c r="R110" s="56">
        <f t="shared" si="31"/>
        <v>25.874999999999996</v>
      </c>
      <c r="S110" s="56">
        <f t="shared" si="32"/>
        <v>1.2093495934959351</v>
      </c>
      <c r="T110" s="57">
        <f t="shared" si="35"/>
        <v>4.6738148540905709E-2</v>
      </c>
      <c r="U110" s="56">
        <f t="shared" si="36"/>
        <v>27.084349593495933</v>
      </c>
    </row>
    <row r="111" spans="1:23" x14ac:dyDescent="0.25">
      <c r="A111" s="55" t="s">
        <v>169</v>
      </c>
      <c r="B111" s="5">
        <f>B109+1</f>
        <v>307</v>
      </c>
      <c r="C111" s="5">
        <f t="shared" si="43"/>
        <v>4</v>
      </c>
      <c r="D111" s="34">
        <v>1</v>
      </c>
      <c r="E111" s="34"/>
      <c r="F111" s="34">
        <v>72</v>
      </c>
      <c r="G111" s="34"/>
      <c r="H111" s="34"/>
      <c r="I111" s="35">
        <f t="shared" si="39"/>
        <v>9</v>
      </c>
      <c r="J111" s="34">
        <f t="shared" si="41"/>
        <v>648</v>
      </c>
      <c r="K111" s="56">
        <f t="shared" si="33"/>
        <v>47.5</v>
      </c>
      <c r="L111" s="76">
        <v>50</v>
      </c>
      <c r="M111" s="77">
        <v>0.95</v>
      </c>
      <c r="N111" s="58">
        <f t="shared" si="29"/>
        <v>4.3981481481481479</v>
      </c>
      <c r="O111" s="58">
        <f t="shared" si="38"/>
        <v>0.60185185185185208</v>
      </c>
      <c r="P111" s="58">
        <f t="shared" si="34"/>
        <v>5</v>
      </c>
      <c r="Q111" s="58" t="str">
        <f t="shared" si="30"/>
        <v>CDC LVL</v>
      </c>
      <c r="R111" s="56">
        <f t="shared" si="31"/>
        <v>25.874999999999996</v>
      </c>
      <c r="S111" s="56">
        <f t="shared" si="32"/>
        <v>0.56148373983739863</v>
      </c>
      <c r="T111" s="57">
        <f t="shared" si="35"/>
        <v>2.169985467970623E-2</v>
      </c>
      <c r="U111" s="56">
        <f t="shared" si="36"/>
        <v>26.436483739837396</v>
      </c>
    </row>
    <row r="112" spans="1:23" x14ac:dyDescent="0.25">
      <c r="A112" s="55" t="s">
        <v>185</v>
      </c>
      <c r="B112" s="5">
        <f>B110+1</f>
        <v>308</v>
      </c>
      <c r="C112" s="5">
        <f t="shared" si="43"/>
        <v>4</v>
      </c>
      <c r="D112" s="34">
        <v>1</v>
      </c>
      <c r="E112" s="34"/>
      <c r="F112" s="34">
        <v>73</v>
      </c>
      <c r="G112" s="34">
        <f>SUM(F99:F112)</f>
        <v>2093</v>
      </c>
      <c r="H112" s="34"/>
      <c r="I112" s="35">
        <f t="shared" si="39"/>
        <v>9</v>
      </c>
      <c r="J112" s="34">
        <f t="shared" si="41"/>
        <v>657</v>
      </c>
      <c r="K112" s="56">
        <f t="shared" si="33"/>
        <v>47.5</v>
      </c>
      <c r="L112" s="76">
        <v>50</v>
      </c>
      <c r="M112" s="77">
        <v>0.95</v>
      </c>
      <c r="N112" s="58">
        <f t="shared" si="29"/>
        <v>4.3378995433789953</v>
      </c>
      <c r="O112" s="58">
        <f t="shared" si="38"/>
        <v>0.6621004566210047</v>
      </c>
      <c r="P112" s="58">
        <f t="shared" si="34"/>
        <v>5</v>
      </c>
      <c r="Q112" s="58" t="str">
        <f t="shared" si="30"/>
        <v>CDC LVL</v>
      </c>
      <c r="R112" s="56">
        <f t="shared" si="31"/>
        <v>25.874999999999996</v>
      </c>
      <c r="S112" s="56">
        <f t="shared" si="32"/>
        <v>0.62627032520325221</v>
      </c>
      <c r="T112" s="57">
        <f t="shared" si="35"/>
        <v>2.4203684065826174E-2</v>
      </c>
      <c r="U112" s="56">
        <f t="shared" si="36"/>
        <v>26.501270325203247</v>
      </c>
    </row>
    <row r="113" spans="1:23" s="42" customFormat="1" x14ac:dyDescent="0.25">
      <c r="A113" s="66" t="s">
        <v>170</v>
      </c>
      <c r="B113" s="67">
        <f t="shared" si="42"/>
        <v>309</v>
      </c>
      <c r="C113" s="67">
        <f t="shared" si="43"/>
        <v>4</v>
      </c>
      <c r="D113" s="68">
        <v>2</v>
      </c>
      <c r="E113" s="68"/>
      <c r="F113" s="68">
        <v>900</v>
      </c>
      <c r="G113" s="68"/>
      <c r="H113" s="68"/>
      <c r="I113" s="86">
        <f>I$15</f>
        <v>9</v>
      </c>
      <c r="J113" s="68">
        <f t="shared" si="41"/>
        <v>8100</v>
      </c>
      <c r="K113" s="69">
        <f t="shared" si="33"/>
        <v>522.5</v>
      </c>
      <c r="L113" s="80">
        <v>550</v>
      </c>
      <c r="M113" s="81">
        <v>0.95</v>
      </c>
      <c r="N113" s="71">
        <f t="shared" si="29"/>
        <v>3.8703703703703702</v>
      </c>
      <c r="O113" s="58">
        <f t="shared" si="38"/>
        <v>1.1296296296296298</v>
      </c>
      <c r="P113" s="71">
        <f t="shared" si="34"/>
        <v>5</v>
      </c>
      <c r="Q113" s="71" t="str">
        <f t="shared" si="30"/>
        <v>CDC LVL</v>
      </c>
      <c r="R113" s="69">
        <f t="shared" si="31"/>
        <v>284.625</v>
      </c>
      <c r="S113" s="69">
        <f t="shared" si="32"/>
        <v>13.17327235772358</v>
      </c>
      <c r="T113" s="70">
        <f t="shared" si="35"/>
        <v>4.6282906834338444E-2</v>
      </c>
      <c r="U113" s="69">
        <f t="shared" si="36"/>
        <v>297.79827235772359</v>
      </c>
      <c r="V113" s="47"/>
      <c r="W113" s="47"/>
    </row>
    <row r="114" spans="1:23" x14ac:dyDescent="0.25">
      <c r="A114" s="55" t="s">
        <v>166</v>
      </c>
      <c r="B114" s="5">
        <f t="shared" si="42"/>
        <v>310</v>
      </c>
      <c r="C114" s="5">
        <f t="shared" si="43"/>
        <v>4</v>
      </c>
      <c r="D114" s="34">
        <v>2</v>
      </c>
      <c r="E114" s="34"/>
      <c r="F114" s="34">
        <v>131</v>
      </c>
      <c r="G114" s="34"/>
      <c r="H114" s="34"/>
      <c r="I114" s="35">
        <f t="shared" si="39"/>
        <v>9</v>
      </c>
      <c r="J114" s="34">
        <f t="shared" si="41"/>
        <v>1179</v>
      </c>
      <c r="K114" s="56">
        <f t="shared" si="33"/>
        <v>7.5</v>
      </c>
      <c r="L114" s="76">
        <v>75</v>
      </c>
      <c r="M114" s="77">
        <v>0.1</v>
      </c>
      <c r="N114" s="58">
        <f t="shared" si="29"/>
        <v>0.38167938931297712</v>
      </c>
      <c r="O114" s="58">
        <f t="shared" si="38"/>
        <v>4.6183206106870225</v>
      </c>
      <c r="P114" s="58">
        <f t="shared" si="34"/>
        <v>5</v>
      </c>
      <c r="Q114" s="58" t="str">
        <f t="shared" si="30"/>
        <v>CDC LVL</v>
      </c>
      <c r="R114" s="56">
        <f t="shared" si="31"/>
        <v>38.8125</v>
      </c>
      <c r="S114" s="56">
        <f t="shared" si="32"/>
        <v>7.8391768292682933</v>
      </c>
      <c r="T114" s="57">
        <f t="shared" si="35"/>
        <v>0.20197557048034251</v>
      </c>
      <c r="U114" s="56">
        <f t="shared" si="36"/>
        <v>46.651676829268297</v>
      </c>
    </row>
    <row r="115" spans="1:23" x14ac:dyDescent="0.25">
      <c r="A115" s="55" t="s">
        <v>166</v>
      </c>
      <c r="B115" s="5">
        <f t="shared" si="42"/>
        <v>311</v>
      </c>
      <c r="C115" s="5">
        <f t="shared" si="43"/>
        <v>4</v>
      </c>
      <c r="D115" s="34">
        <v>2</v>
      </c>
      <c r="E115" s="34"/>
      <c r="F115" s="34">
        <v>165</v>
      </c>
      <c r="G115" s="34"/>
      <c r="H115" s="34"/>
      <c r="I115" s="35">
        <f t="shared" si="39"/>
        <v>9</v>
      </c>
      <c r="J115" s="34">
        <f t="shared" si="41"/>
        <v>1485</v>
      </c>
      <c r="K115" s="56">
        <f t="shared" si="33"/>
        <v>25</v>
      </c>
      <c r="L115" s="76">
        <v>100</v>
      </c>
      <c r="M115" s="77">
        <v>0.25</v>
      </c>
      <c r="N115" s="58">
        <f t="shared" si="29"/>
        <v>1.0101010101010102</v>
      </c>
      <c r="O115" s="58">
        <f t="shared" si="38"/>
        <v>3.9898989898989896</v>
      </c>
      <c r="P115" s="58">
        <f t="shared" si="34"/>
        <v>5</v>
      </c>
      <c r="Q115" s="58" t="str">
        <f t="shared" si="30"/>
        <v>CDC LVL</v>
      </c>
      <c r="R115" s="56">
        <f t="shared" si="31"/>
        <v>51.749999999999993</v>
      </c>
      <c r="S115" s="56">
        <f t="shared" si="32"/>
        <v>8.5302337398373975</v>
      </c>
      <c r="T115" s="57">
        <f t="shared" si="35"/>
        <v>0.16483543458622993</v>
      </c>
      <c r="U115" s="56">
        <f t="shared" si="36"/>
        <v>60.280233739837392</v>
      </c>
    </row>
    <row r="116" spans="1:23" x14ac:dyDescent="0.25">
      <c r="A116" s="55" t="s">
        <v>166</v>
      </c>
      <c r="B116" s="5">
        <f t="shared" si="42"/>
        <v>312</v>
      </c>
      <c r="C116" s="5">
        <f t="shared" si="43"/>
        <v>4</v>
      </c>
      <c r="D116" s="34">
        <v>2</v>
      </c>
      <c r="E116" s="34"/>
      <c r="F116" s="34">
        <v>120</v>
      </c>
      <c r="G116" s="34"/>
      <c r="H116" s="34"/>
      <c r="I116" s="35">
        <f t="shared" si="39"/>
        <v>9</v>
      </c>
      <c r="J116" s="34">
        <f t="shared" si="41"/>
        <v>1080</v>
      </c>
      <c r="K116" s="56">
        <f t="shared" si="33"/>
        <v>7.5</v>
      </c>
      <c r="L116" s="76">
        <v>75</v>
      </c>
      <c r="M116" s="77">
        <v>0.1</v>
      </c>
      <c r="N116" s="58">
        <f t="shared" si="29"/>
        <v>0.41666666666666669</v>
      </c>
      <c r="O116" s="58">
        <f t="shared" si="38"/>
        <v>4.583333333333333</v>
      </c>
      <c r="P116" s="58">
        <f t="shared" si="34"/>
        <v>5</v>
      </c>
      <c r="Q116" s="58" t="str">
        <f t="shared" si="30"/>
        <v>CDC LVL</v>
      </c>
      <c r="R116" s="56">
        <f t="shared" si="31"/>
        <v>38.8125</v>
      </c>
      <c r="S116" s="56">
        <f t="shared" si="32"/>
        <v>7.1265243902439028</v>
      </c>
      <c r="T116" s="57">
        <f t="shared" si="35"/>
        <v>0.18361415498212955</v>
      </c>
      <c r="U116" s="56">
        <f t="shared" si="36"/>
        <v>45.939024390243901</v>
      </c>
    </row>
    <row r="117" spans="1:23" x14ac:dyDescent="0.25">
      <c r="A117" s="55" t="s">
        <v>166</v>
      </c>
      <c r="B117" s="5">
        <f t="shared" si="42"/>
        <v>313</v>
      </c>
      <c r="C117" s="5">
        <f t="shared" si="43"/>
        <v>4</v>
      </c>
      <c r="D117" s="34">
        <v>2</v>
      </c>
      <c r="E117" s="34"/>
      <c r="F117" s="34">
        <v>120</v>
      </c>
      <c r="G117" s="34"/>
      <c r="H117" s="34"/>
      <c r="I117" s="35">
        <f t="shared" si="39"/>
        <v>9</v>
      </c>
      <c r="J117" s="34">
        <f t="shared" si="41"/>
        <v>1080</v>
      </c>
      <c r="K117" s="56">
        <f t="shared" si="33"/>
        <v>71.25</v>
      </c>
      <c r="L117" s="76">
        <v>75</v>
      </c>
      <c r="M117" s="77">
        <v>0.95</v>
      </c>
      <c r="N117" s="58">
        <f t="shared" si="29"/>
        <v>3.9583333333333335</v>
      </c>
      <c r="O117" s="58">
        <f t="shared" si="38"/>
        <v>1.0416666666666665</v>
      </c>
      <c r="P117" s="58">
        <f t="shared" si="34"/>
        <v>5</v>
      </c>
      <c r="Q117" s="58" t="str">
        <f t="shared" si="30"/>
        <v>CDC LVL</v>
      </c>
      <c r="R117" s="56">
        <f t="shared" si="31"/>
        <v>38.8125</v>
      </c>
      <c r="S117" s="56">
        <f t="shared" si="32"/>
        <v>1.6196646341463412</v>
      </c>
      <c r="T117" s="57">
        <f t="shared" si="35"/>
        <v>4.1730489768665793E-2</v>
      </c>
      <c r="U117" s="56">
        <f t="shared" si="36"/>
        <v>40.432164634146339</v>
      </c>
    </row>
    <row r="118" spans="1:23" x14ac:dyDescent="0.25">
      <c r="A118" s="55" t="s">
        <v>166</v>
      </c>
      <c r="B118" s="5">
        <f>B116+1</f>
        <v>313</v>
      </c>
      <c r="C118" s="5">
        <f t="shared" si="43"/>
        <v>4</v>
      </c>
      <c r="D118" s="34">
        <v>2</v>
      </c>
      <c r="E118" s="34"/>
      <c r="F118" s="34">
        <v>165</v>
      </c>
      <c r="G118" s="34"/>
      <c r="H118" s="34"/>
      <c r="I118" s="35">
        <f t="shared" si="39"/>
        <v>9</v>
      </c>
      <c r="J118" s="34">
        <f t="shared" si="41"/>
        <v>1485</v>
      </c>
      <c r="K118" s="56">
        <f t="shared" si="33"/>
        <v>95</v>
      </c>
      <c r="L118" s="76">
        <v>100</v>
      </c>
      <c r="M118" s="77">
        <v>0.95</v>
      </c>
      <c r="N118" s="58">
        <f t="shared" si="29"/>
        <v>3.8383838383838382</v>
      </c>
      <c r="O118" s="58">
        <f t="shared" si="38"/>
        <v>1.1616161616161618</v>
      </c>
      <c r="P118" s="58">
        <f t="shared" si="34"/>
        <v>5</v>
      </c>
      <c r="Q118" s="58" t="str">
        <f t="shared" si="30"/>
        <v>CDC LVL</v>
      </c>
      <c r="R118" s="56">
        <f t="shared" si="31"/>
        <v>51.749999999999993</v>
      </c>
      <c r="S118" s="56">
        <f t="shared" si="32"/>
        <v>2.4834857723577239</v>
      </c>
      <c r="T118" s="57">
        <f t="shared" si="35"/>
        <v>4.7990063233965687E-2</v>
      </c>
      <c r="U118" s="56">
        <f t="shared" si="36"/>
        <v>54.233485772357717</v>
      </c>
    </row>
    <row r="119" spans="1:23" x14ac:dyDescent="0.25">
      <c r="A119" s="55" t="s">
        <v>166</v>
      </c>
      <c r="B119" s="5">
        <f>B117+1</f>
        <v>314</v>
      </c>
      <c r="C119" s="5">
        <f>C118</f>
        <v>4</v>
      </c>
      <c r="D119" s="34">
        <v>2</v>
      </c>
      <c r="E119" s="34"/>
      <c r="F119" s="34">
        <v>131</v>
      </c>
      <c r="G119" s="34"/>
      <c r="H119" s="34"/>
      <c r="I119" s="35">
        <f t="shared" si="39"/>
        <v>9</v>
      </c>
      <c r="J119" s="34">
        <f t="shared" si="41"/>
        <v>1179</v>
      </c>
      <c r="K119" s="56">
        <f t="shared" si="33"/>
        <v>95</v>
      </c>
      <c r="L119" s="76">
        <v>100</v>
      </c>
      <c r="M119" s="77">
        <v>0.95</v>
      </c>
      <c r="N119" s="58">
        <f t="shared" si="29"/>
        <v>4.8346055979643765</v>
      </c>
      <c r="O119" s="58">
        <f t="shared" si="38"/>
        <v>0.1653944020356235</v>
      </c>
      <c r="P119" s="58">
        <f t="shared" si="34"/>
        <v>5</v>
      </c>
      <c r="Q119" s="58" t="str">
        <f t="shared" si="30"/>
        <v>CDC LVL</v>
      </c>
      <c r="R119" s="56">
        <f t="shared" si="31"/>
        <v>51.749999999999993</v>
      </c>
      <c r="S119" s="56">
        <f t="shared" si="32"/>
        <v>0.28074186991869937</v>
      </c>
      <c r="T119" s="57">
        <f t="shared" si="35"/>
        <v>5.4249636699265583E-3</v>
      </c>
      <c r="U119" s="56">
        <f t="shared" si="36"/>
        <v>52.030741869918693</v>
      </c>
    </row>
    <row r="120" spans="1:23" x14ac:dyDescent="0.25">
      <c r="A120" s="55" t="s">
        <v>167</v>
      </c>
      <c r="B120" s="5">
        <f t="shared" si="42"/>
        <v>315</v>
      </c>
      <c r="C120" s="5">
        <f t="shared" si="43"/>
        <v>4</v>
      </c>
      <c r="D120" s="34">
        <v>2</v>
      </c>
      <c r="E120" s="34"/>
      <c r="F120" s="34">
        <v>900</v>
      </c>
      <c r="G120" s="34">
        <f>SUM(F113:F120)</f>
        <v>2632</v>
      </c>
      <c r="H120" s="34"/>
      <c r="I120" s="35">
        <f t="shared" si="39"/>
        <v>9</v>
      </c>
      <c r="J120" s="34">
        <f t="shared" si="41"/>
        <v>8100</v>
      </c>
      <c r="K120" s="56">
        <f t="shared" si="33"/>
        <v>50</v>
      </c>
      <c r="L120" s="76">
        <v>200</v>
      </c>
      <c r="M120" s="77">
        <v>0.25</v>
      </c>
      <c r="N120" s="58">
        <f t="shared" si="29"/>
        <v>0.37037037037037035</v>
      </c>
      <c r="O120" s="58">
        <f t="shared" si="38"/>
        <v>4.6296296296296298</v>
      </c>
      <c r="P120" s="58">
        <f t="shared" si="34"/>
        <v>5</v>
      </c>
      <c r="Q120" s="65" t="str">
        <f t="shared" si="30"/>
        <v>CDC LVL</v>
      </c>
      <c r="R120" s="56">
        <f t="shared" si="31"/>
        <v>103.49999999999999</v>
      </c>
      <c r="S120" s="56">
        <f t="shared" si="32"/>
        <v>53.988821138211378</v>
      </c>
      <c r="T120" s="57">
        <f t="shared" si="35"/>
        <v>0.52163112210832252</v>
      </c>
      <c r="U120" s="56">
        <f t="shared" si="36"/>
        <v>157.48882113821136</v>
      </c>
    </row>
    <row r="121" spans="1:23" s="42" customFormat="1" x14ac:dyDescent="0.25">
      <c r="A121" s="66" t="s">
        <v>180</v>
      </c>
      <c r="B121" s="67">
        <f t="shared" si="42"/>
        <v>316</v>
      </c>
      <c r="C121" s="67">
        <f t="shared" si="43"/>
        <v>4</v>
      </c>
      <c r="D121" s="68">
        <v>3</v>
      </c>
      <c r="E121" s="68"/>
      <c r="F121" s="68">
        <v>265</v>
      </c>
      <c r="G121" s="68"/>
      <c r="H121" s="68"/>
      <c r="I121" s="85">
        <f t="shared" si="39"/>
        <v>9</v>
      </c>
      <c r="J121" s="68">
        <f t="shared" si="41"/>
        <v>2385</v>
      </c>
      <c r="K121" s="69">
        <f t="shared" si="33"/>
        <v>285</v>
      </c>
      <c r="L121" s="80">
        <v>300</v>
      </c>
      <c r="M121" s="81">
        <v>0.95</v>
      </c>
      <c r="N121" s="71">
        <f t="shared" si="29"/>
        <v>7.1698113207547172</v>
      </c>
      <c r="O121" s="58">
        <f t="shared" si="38"/>
        <v>2.1698113207547172</v>
      </c>
      <c r="P121" s="71">
        <f t="shared" si="34"/>
        <v>9.3396226415094343</v>
      </c>
      <c r="Q121" s="71" t="str">
        <f t="shared" si="30"/>
        <v>CDC &amp; Harvard LVL</v>
      </c>
      <c r="R121" s="69">
        <f t="shared" si="31"/>
        <v>155.25</v>
      </c>
      <c r="S121" s="69">
        <f t="shared" si="32"/>
        <v>7.4504573170731714</v>
      </c>
      <c r="T121" s="70">
        <f t="shared" si="35"/>
        <v>4.799006323396568E-2</v>
      </c>
      <c r="U121" s="69">
        <f t="shared" si="36"/>
        <v>162.70045731707316</v>
      </c>
      <c r="V121" s="47"/>
      <c r="W121" s="47"/>
    </row>
    <row r="122" spans="1:23" s="21" customFormat="1" x14ac:dyDescent="0.25">
      <c r="A122" s="72" t="s">
        <v>184</v>
      </c>
      <c r="B122" s="73">
        <f>B121+1</f>
        <v>317</v>
      </c>
      <c r="C122" s="5">
        <f t="shared" si="43"/>
        <v>4</v>
      </c>
      <c r="D122" s="59">
        <v>3</v>
      </c>
      <c r="E122" s="59"/>
      <c r="F122" s="59">
        <v>128</v>
      </c>
      <c r="G122" s="59"/>
      <c r="H122" s="59"/>
      <c r="I122" s="87">
        <f t="shared" si="39"/>
        <v>9</v>
      </c>
      <c r="J122" s="59">
        <f t="shared" si="41"/>
        <v>1152</v>
      </c>
      <c r="K122" s="74">
        <f t="shared" si="33"/>
        <v>118.75</v>
      </c>
      <c r="L122" s="82">
        <v>125</v>
      </c>
      <c r="M122" s="77">
        <v>0.95</v>
      </c>
      <c r="N122" s="65">
        <f t="shared" si="29"/>
        <v>6.184895833333333</v>
      </c>
      <c r="O122" s="58">
        <f t="shared" si="38"/>
        <v>1.184895833333333</v>
      </c>
      <c r="P122" s="65">
        <f t="shared" si="34"/>
        <v>7.3697916666666661</v>
      </c>
      <c r="Q122" s="65" t="str">
        <f t="shared" si="30"/>
        <v>CDC &amp; Harvard LVL</v>
      </c>
      <c r="R122" s="74">
        <f t="shared" si="31"/>
        <v>64.6875</v>
      </c>
      <c r="S122" s="74">
        <f t="shared" si="32"/>
        <v>1.9651930894308938</v>
      </c>
      <c r="T122" s="75">
        <f t="shared" si="35"/>
        <v>3.0379796551588695E-2</v>
      </c>
      <c r="U122" s="74">
        <f t="shared" si="36"/>
        <v>66.652693089430898</v>
      </c>
      <c r="V122" s="46"/>
      <c r="W122" s="46"/>
    </row>
    <row r="123" spans="1:23" x14ac:dyDescent="0.25">
      <c r="A123" s="55" t="s">
        <v>166</v>
      </c>
      <c r="B123" s="73">
        <f>B122+1</f>
        <v>318</v>
      </c>
      <c r="C123" s="5">
        <f t="shared" si="43"/>
        <v>4</v>
      </c>
      <c r="D123" s="34">
        <v>3</v>
      </c>
      <c r="E123" s="34"/>
      <c r="F123" s="34">
        <v>92</v>
      </c>
      <c r="G123" s="34"/>
      <c r="H123" s="34"/>
      <c r="I123" s="35">
        <f t="shared" si="39"/>
        <v>9</v>
      </c>
      <c r="J123" s="34">
        <f t="shared" si="41"/>
        <v>828</v>
      </c>
      <c r="K123" s="56">
        <f t="shared" si="33"/>
        <v>71.25</v>
      </c>
      <c r="L123" s="76">
        <v>75</v>
      </c>
      <c r="M123" s="77">
        <v>0.95</v>
      </c>
      <c r="N123" s="58">
        <f t="shared" si="29"/>
        <v>5.1630434782608692</v>
      </c>
      <c r="O123" s="58">
        <f t="shared" si="38"/>
        <v>0.16304347826086918</v>
      </c>
      <c r="P123" s="58">
        <f t="shared" si="34"/>
        <v>5.3260869565217384</v>
      </c>
      <c r="Q123" s="58" t="str">
        <f t="shared" si="30"/>
        <v>CDC LVL</v>
      </c>
      <c r="R123" s="56">
        <f t="shared" si="31"/>
        <v>38.8125</v>
      </c>
      <c r="S123" s="56">
        <f t="shared" si="32"/>
        <v>0.19435975609756051</v>
      </c>
      <c r="T123" s="57">
        <f t="shared" si="35"/>
        <v>5.0076587722398839E-3</v>
      </c>
      <c r="U123" s="56">
        <f t="shared" si="36"/>
        <v>39.006859756097562</v>
      </c>
    </row>
    <row r="124" spans="1:23" x14ac:dyDescent="0.25">
      <c r="A124" s="55" t="s">
        <v>166</v>
      </c>
      <c r="B124" s="5">
        <f t="shared" si="42"/>
        <v>319</v>
      </c>
      <c r="C124" s="5">
        <f t="shared" si="43"/>
        <v>4</v>
      </c>
      <c r="D124" s="34">
        <v>3</v>
      </c>
      <c r="E124" s="34"/>
      <c r="F124" s="34">
        <v>105</v>
      </c>
      <c r="G124" s="34"/>
      <c r="H124" s="34"/>
      <c r="I124" s="35">
        <f t="shared" si="39"/>
        <v>9</v>
      </c>
      <c r="J124" s="34">
        <f t="shared" si="41"/>
        <v>945</v>
      </c>
      <c r="K124" s="56">
        <f t="shared" si="33"/>
        <v>71.25</v>
      </c>
      <c r="L124" s="76">
        <v>75</v>
      </c>
      <c r="M124" s="77">
        <v>0.95</v>
      </c>
      <c r="N124" s="58">
        <f t="shared" si="29"/>
        <v>4.5238095238095237</v>
      </c>
      <c r="O124" s="58">
        <f t="shared" si="38"/>
        <v>0.47619047619047628</v>
      </c>
      <c r="P124" s="58">
        <f t="shared" si="34"/>
        <v>5</v>
      </c>
      <c r="Q124" s="58" t="str">
        <f t="shared" si="30"/>
        <v>CDC LVL</v>
      </c>
      <c r="R124" s="56">
        <f t="shared" si="31"/>
        <v>38.8125</v>
      </c>
      <c r="S124" s="56">
        <f t="shared" si="32"/>
        <v>0.64786585365853677</v>
      </c>
      <c r="T124" s="57">
        <f t="shared" si="35"/>
        <v>1.6692195907466324E-2</v>
      </c>
      <c r="U124" s="56">
        <f t="shared" si="36"/>
        <v>39.460365853658537</v>
      </c>
    </row>
    <row r="125" spans="1:23" x14ac:dyDescent="0.25">
      <c r="A125" s="55" t="s">
        <v>166</v>
      </c>
      <c r="B125" s="5">
        <f t="shared" si="42"/>
        <v>320</v>
      </c>
      <c r="C125" s="5">
        <f t="shared" si="43"/>
        <v>4</v>
      </c>
      <c r="D125" s="34">
        <v>3</v>
      </c>
      <c r="E125" s="34"/>
      <c r="F125" s="34">
        <v>118</v>
      </c>
      <c r="G125" s="34"/>
      <c r="H125" s="34"/>
      <c r="I125" s="35">
        <f t="shared" si="39"/>
        <v>9</v>
      </c>
      <c r="J125" s="34">
        <f t="shared" ref="J125:J156" si="44">F125*I125</f>
        <v>1062</v>
      </c>
      <c r="K125" s="56">
        <f t="shared" si="33"/>
        <v>71.25</v>
      </c>
      <c r="L125" s="76">
        <v>75</v>
      </c>
      <c r="M125" s="77">
        <v>0.95</v>
      </c>
      <c r="N125" s="58">
        <f t="shared" si="29"/>
        <v>4.0254237288135597</v>
      </c>
      <c r="O125" s="58">
        <f t="shared" si="38"/>
        <v>0.9745762711864403</v>
      </c>
      <c r="P125" s="58">
        <f t="shared" si="34"/>
        <v>5</v>
      </c>
      <c r="Q125" s="58" t="str">
        <f t="shared" si="30"/>
        <v>CDC LVL</v>
      </c>
      <c r="R125" s="56">
        <f t="shared" si="31"/>
        <v>38.8125</v>
      </c>
      <c r="S125" s="56">
        <f t="shared" si="32"/>
        <v>1.4900914634146336</v>
      </c>
      <c r="T125" s="57">
        <f t="shared" si="35"/>
        <v>3.8392050587172523E-2</v>
      </c>
      <c r="U125" s="56">
        <f t="shared" si="36"/>
        <v>40.302591463414636</v>
      </c>
    </row>
    <row r="126" spans="1:23" x14ac:dyDescent="0.25">
      <c r="A126" s="55" t="s">
        <v>166</v>
      </c>
      <c r="B126" s="5">
        <f t="shared" si="42"/>
        <v>321</v>
      </c>
      <c r="C126" s="5">
        <f t="shared" si="43"/>
        <v>4</v>
      </c>
      <c r="D126" s="34">
        <v>3</v>
      </c>
      <c r="E126" s="34"/>
      <c r="F126" s="34">
        <v>116</v>
      </c>
      <c r="G126" s="34"/>
      <c r="H126" s="34"/>
      <c r="I126" s="35">
        <f t="shared" si="39"/>
        <v>9</v>
      </c>
      <c r="J126" s="34">
        <f t="shared" si="44"/>
        <v>1044</v>
      </c>
      <c r="K126" s="56">
        <f t="shared" si="33"/>
        <v>71.25</v>
      </c>
      <c r="L126" s="76">
        <v>75</v>
      </c>
      <c r="M126" s="77">
        <v>0.95</v>
      </c>
      <c r="N126" s="58">
        <f t="shared" si="29"/>
        <v>4.0948275862068968</v>
      </c>
      <c r="O126" s="58">
        <f t="shared" si="38"/>
        <v>0.9051724137931032</v>
      </c>
      <c r="P126" s="58">
        <f t="shared" si="34"/>
        <v>5</v>
      </c>
      <c r="Q126" s="58" t="str">
        <f t="shared" si="30"/>
        <v>CDC LVL</v>
      </c>
      <c r="R126" s="56">
        <f t="shared" si="31"/>
        <v>38.8125</v>
      </c>
      <c r="S126" s="56">
        <f t="shared" si="32"/>
        <v>1.3605182926829265</v>
      </c>
      <c r="T126" s="57">
        <f t="shared" si="35"/>
        <v>3.5053611405679266E-2</v>
      </c>
      <c r="U126" s="56">
        <f t="shared" si="36"/>
        <v>40.173018292682926</v>
      </c>
    </row>
    <row r="127" spans="1:23" x14ac:dyDescent="0.25">
      <c r="A127" s="55" t="s">
        <v>166</v>
      </c>
      <c r="B127" s="5">
        <f t="shared" si="42"/>
        <v>322</v>
      </c>
      <c r="C127" s="5">
        <f t="shared" si="43"/>
        <v>4</v>
      </c>
      <c r="D127" s="34">
        <v>3</v>
      </c>
      <c r="E127" s="34"/>
      <c r="F127" s="34">
        <v>118</v>
      </c>
      <c r="G127" s="34"/>
      <c r="H127" s="34"/>
      <c r="I127" s="35">
        <f t="shared" si="39"/>
        <v>9</v>
      </c>
      <c r="J127" s="34">
        <f t="shared" si="44"/>
        <v>1062</v>
      </c>
      <c r="K127" s="56">
        <f t="shared" si="33"/>
        <v>71.25</v>
      </c>
      <c r="L127" s="76">
        <v>75</v>
      </c>
      <c r="M127" s="77">
        <v>0.95</v>
      </c>
      <c r="N127" s="58">
        <f t="shared" si="29"/>
        <v>4.0254237288135597</v>
      </c>
      <c r="O127" s="58">
        <f t="shared" si="38"/>
        <v>0.9745762711864403</v>
      </c>
      <c r="P127" s="58">
        <f t="shared" si="34"/>
        <v>5</v>
      </c>
      <c r="Q127" s="58" t="str">
        <f t="shared" si="30"/>
        <v>CDC LVL</v>
      </c>
      <c r="R127" s="56">
        <f t="shared" si="31"/>
        <v>38.8125</v>
      </c>
      <c r="S127" s="56">
        <f t="shared" si="32"/>
        <v>1.4900914634146336</v>
      </c>
      <c r="T127" s="57">
        <f t="shared" si="35"/>
        <v>3.8392050587172523E-2</v>
      </c>
      <c r="U127" s="56">
        <f t="shared" si="36"/>
        <v>40.302591463414636</v>
      </c>
    </row>
    <row r="128" spans="1:23" x14ac:dyDescent="0.25">
      <c r="A128" s="55" t="s">
        <v>166</v>
      </c>
      <c r="B128" s="5">
        <f>B126+1</f>
        <v>322</v>
      </c>
      <c r="C128" s="5">
        <f>C126</f>
        <v>4</v>
      </c>
      <c r="D128" s="34">
        <v>3</v>
      </c>
      <c r="E128" s="34"/>
      <c r="F128" s="34">
        <v>118</v>
      </c>
      <c r="G128" s="34"/>
      <c r="H128" s="34"/>
      <c r="I128" s="35">
        <f t="shared" si="39"/>
        <v>9</v>
      </c>
      <c r="J128" s="34">
        <f t="shared" si="44"/>
        <v>1062</v>
      </c>
      <c r="K128" s="56">
        <f t="shared" si="33"/>
        <v>71.25</v>
      </c>
      <c r="L128" s="76">
        <v>75</v>
      </c>
      <c r="M128" s="77">
        <v>0.95</v>
      </c>
      <c r="N128" s="58">
        <f t="shared" si="29"/>
        <v>4.0254237288135597</v>
      </c>
      <c r="O128" s="58">
        <f t="shared" si="38"/>
        <v>0.9745762711864403</v>
      </c>
      <c r="P128" s="58">
        <f t="shared" si="34"/>
        <v>5</v>
      </c>
      <c r="Q128" s="58" t="str">
        <f t="shared" si="30"/>
        <v>CDC LVL</v>
      </c>
      <c r="R128" s="56">
        <f t="shared" si="31"/>
        <v>38.8125</v>
      </c>
      <c r="S128" s="56">
        <f t="shared" si="32"/>
        <v>1.4900914634146336</v>
      </c>
      <c r="T128" s="57">
        <f t="shared" si="35"/>
        <v>3.8392050587172523E-2</v>
      </c>
      <c r="U128" s="56">
        <f t="shared" si="36"/>
        <v>40.302591463414636</v>
      </c>
    </row>
    <row r="129" spans="1:23" x14ac:dyDescent="0.25">
      <c r="A129" s="55" t="s">
        <v>166</v>
      </c>
      <c r="B129" s="5">
        <f>B126+1</f>
        <v>322</v>
      </c>
      <c r="C129" s="5">
        <f>C126</f>
        <v>4</v>
      </c>
      <c r="D129" s="34">
        <v>3</v>
      </c>
      <c r="E129" s="34"/>
      <c r="F129" s="34">
        <v>116</v>
      </c>
      <c r="G129" s="34"/>
      <c r="H129" s="34"/>
      <c r="I129" s="35">
        <f t="shared" si="39"/>
        <v>9</v>
      </c>
      <c r="J129" s="34">
        <f t="shared" si="44"/>
        <v>1044</v>
      </c>
      <c r="K129" s="56">
        <f t="shared" si="33"/>
        <v>71.25</v>
      </c>
      <c r="L129" s="76">
        <v>75</v>
      </c>
      <c r="M129" s="77">
        <v>0.95</v>
      </c>
      <c r="N129" s="58">
        <f t="shared" si="29"/>
        <v>4.0948275862068968</v>
      </c>
      <c r="O129" s="58">
        <f t="shared" si="38"/>
        <v>0.9051724137931032</v>
      </c>
      <c r="P129" s="58">
        <f t="shared" si="34"/>
        <v>5</v>
      </c>
      <c r="Q129" s="58" t="str">
        <f t="shared" si="30"/>
        <v>CDC LVL</v>
      </c>
      <c r="R129" s="56">
        <f t="shared" si="31"/>
        <v>38.8125</v>
      </c>
      <c r="S129" s="56">
        <f t="shared" si="32"/>
        <v>1.3605182926829265</v>
      </c>
      <c r="T129" s="57">
        <f t="shared" si="35"/>
        <v>3.5053611405679266E-2</v>
      </c>
      <c r="U129" s="56">
        <f t="shared" si="36"/>
        <v>40.173018292682926</v>
      </c>
    </row>
    <row r="130" spans="1:23" x14ac:dyDescent="0.25">
      <c r="A130" s="55" t="s">
        <v>166</v>
      </c>
      <c r="B130" s="5">
        <f>B127+1</f>
        <v>323</v>
      </c>
      <c r="C130" s="5">
        <f>C127</f>
        <v>4</v>
      </c>
      <c r="D130" s="34">
        <v>3</v>
      </c>
      <c r="E130" s="34"/>
      <c r="F130" s="34">
        <v>119</v>
      </c>
      <c r="G130" s="34"/>
      <c r="H130" s="34"/>
      <c r="I130" s="35">
        <f t="shared" si="39"/>
        <v>9</v>
      </c>
      <c r="J130" s="34">
        <f t="shared" si="44"/>
        <v>1071</v>
      </c>
      <c r="K130" s="56">
        <f t="shared" si="33"/>
        <v>71.25</v>
      </c>
      <c r="L130" s="76">
        <v>75</v>
      </c>
      <c r="M130" s="77">
        <v>0.95</v>
      </c>
      <c r="N130" s="58">
        <f t="shared" si="29"/>
        <v>3.9915966386554622</v>
      </c>
      <c r="O130" s="58">
        <f t="shared" si="38"/>
        <v>1.0084033613445378</v>
      </c>
      <c r="P130" s="58">
        <f t="shared" si="34"/>
        <v>5</v>
      </c>
      <c r="Q130" s="58" t="str">
        <f t="shared" si="30"/>
        <v>CDC LVL</v>
      </c>
      <c r="R130" s="56">
        <f t="shared" si="31"/>
        <v>38.8125</v>
      </c>
      <c r="S130" s="56">
        <f t="shared" si="32"/>
        <v>1.5548780487804876</v>
      </c>
      <c r="T130" s="57">
        <f t="shared" si="35"/>
        <v>4.0061270177919169E-2</v>
      </c>
      <c r="U130" s="56">
        <f t="shared" si="36"/>
        <v>40.367378048780488</v>
      </c>
    </row>
    <row r="131" spans="1:23" x14ac:dyDescent="0.25">
      <c r="A131" s="55" t="s">
        <v>176</v>
      </c>
      <c r="B131" s="5">
        <f t="shared" si="42"/>
        <v>324</v>
      </c>
      <c r="C131" s="5">
        <f t="shared" si="43"/>
        <v>4</v>
      </c>
      <c r="D131" s="34">
        <v>3</v>
      </c>
      <c r="E131" s="34"/>
      <c r="F131" s="34">
        <v>628</v>
      </c>
      <c r="G131" s="34"/>
      <c r="H131" s="34"/>
      <c r="I131" s="35">
        <f t="shared" si="39"/>
        <v>9</v>
      </c>
      <c r="J131" s="34">
        <f t="shared" si="44"/>
        <v>5652</v>
      </c>
      <c r="K131" s="56">
        <f t="shared" si="33"/>
        <v>30</v>
      </c>
      <c r="L131" s="76">
        <v>300</v>
      </c>
      <c r="M131" s="77">
        <v>0.1</v>
      </c>
      <c r="N131" s="58">
        <f t="shared" si="29"/>
        <v>0.31847133757961782</v>
      </c>
      <c r="O131" s="58">
        <f t="shared" si="38"/>
        <v>4.6815286624203818</v>
      </c>
      <c r="P131" s="58">
        <f t="shared" si="34"/>
        <v>5</v>
      </c>
      <c r="Q131" s="65" t="str">
        <f t="shared" si="30"/>
        <v>CDC LVL</v>
      </c>
      <c r="R131" s="56">
        <f t="shared" si="31"/>
        <v>155.25</v>
      </c>
      <c r="S131" s="56">
        <f t="shared" si="32"/>
        <v>38.094512195121943</v>
      </c>
      <c r="T131" s="57">
        <f t="shared" si="35"/>
        <v>0.24537527983975488</v>
      </c>
      <c r="U131" s="56">
        <f t="shared" si="36"/>
        <v>193.34451219512195</v>
      </c>
    </row>
    <row r="132" spans="1:23" x14ac:dyDescent="0.25">
      <c r="A132" s="55" t="s">
        <v>175</v>
      </c>
      <c r="B132" s="5">
        <f t="shared" si="42"/>
        <v>325</v>
      </c>
      <c r="C132" s="5">
        <f t="shared" si="43"/>
        <v>4</v>
      </c>
      <c r="D132" s="34">
        <v>3</v>
      </c>
      <c r="E132" s="34"/>
      <c r="F132" s="34">
        <v>172</v>
      </c>
      <c r="G132" s="34">
        <f>SUM(F121:F132)</f>
        <v>2095</v>
      </c>
      <c r="H132" s="34"/>
      <c r="I132" s="35">
        <f t="shared" si="39"/>
        <v>9</v>
      </c>
      <c r="J132" s="34">
        <f t="shared" si="44"/>
        <v>1548</v>
      </c>
      <c r="K132" s="56">
        <f t="shared" si="33"/>
        <v>10</v>
      </c>
      <c r="L132" s="76">
        <v>100</v>
      </c>
      <c r="M132" s="77">
        <v>0.1</v>
      </c>
      <c r="N132" s="58">
        <f t="shared" si="29"/>
        <v>0.38759689922480622</v>
      </c>
      <c r="O132" s="58">
        <f t="shared" si="38"/>
        <v>4.612403100775194</v>
      </c>
      <c r="P132" s="58">
        <f t="shared" si="34"/>
        <v>5</v>
      </c>
      <c r="Q132" s="65" t="str">
        <f t="shared" si="30"/>
        <v>CDC LVL</v>
      </c>
      <c r="R132" s="56">
        <f t="shared" si="31"/>
        <v>51.749999999999993</v>
      </c>
      <c r="S132" s="56">
        <f t="shared" si="32"/>
        <v>10.279471544715449</v>
      </c>
      <c r="T132" s="57">
        <f t="shared" si="35"/>
        <v>0.19863713129884927</v>
      </c>
      <c r="U132" s="56">
        <f t="shared" si="36"/>
        <v>62.029471544715442</v>
      </c>
    </row>
    <row r="133" spans="1:23" s="42" customFormat="1" x14ac:dyDescent="0.25">
      <c r="A133" s="66" t="s">
        <v>181</v>
      </c>
      <c r="B133" s="67">
        <f t="shared" si="42"/>
        <v>326</v>
      </c>
      <c r="C133" s="67">
        <f t="shared" si="43"/>
        <v>4</v>
      </c>
      <c r="D133" s="68">
        <v>4</v>
      </c>
      <c r="E133" s="68"/>
      <c r="F133" s="68">
        <v>207</v>
      </c>
      <c r="G133" s="68"/>
      <c r="H133" s="68"/>
      <c r="I133" s="85">
        <f t="shared" si="39"/>
        <v>9</v>
      </c>
      <c r="J133" s="68">
        <f t="shared" si="44"/>
        <v>1863</v>
      </c>
      <c r="K133" s="69">
        <f t="shared" si="33"/>
        <v>95</v>
      </c>
      <c r="L133" s="80">
        <v>100</v>
      </c>
      <c r="M133" s="81">
        <v>0.95</v>
      </c>
      <c r="N133" s="71">
        <f t="shared" si="29"/>
        <v>3.0595813204508855</v>
      </c>
      <c r="O133" s="58">
        <f t="shared" si="38"/>
        <v>1.9404186795491145</v>
      </c>
      <c r="P133" s="71">
        <f t="shared" si="34"/>
        <v>5</v>
      </c>
      <c r="Q133" s="71" t="str">
        <f t="shared" si="30"/>
        <v>CDC LVL</v>
      </c>
      <c r="R133" s="69">
        <f t="shared" si="31"/>
        <v>51.749999999999993</v>
      </c>
      <c r="S133" s="69">
        <f t="shared" si="32"/>
        <v>5.2045223577235786</v>
      </c>
      <c r="T133" s="70">
        <f t="shared" si="35"/>
        <v>0.10057048034248463</v>
      </c>
      <c r="U133" s="69">
        <f t="shared" si="36"/>
        <v>56.954522357723569</v>
      </c>
      <c r="V133" s="47"/>
      <c r="W133" s="47"/>
    </row>
    <row r="134" spans="1:23" x14ac:dyDescent="0.25">
      <c r="A134" s="55" t="s">
        <v>176</v>
      </c>
      <c r="B134" s="5">
        <f t="shared" si="42"/>
        <v>327</v>
      </c>
      <c r="C134" s="5">
        <f t="shared" si="43"/>
        <v>4</v>
      </c>
      <c r="D134" s="34">
        <v>4</v>
      </c>
      <c r="E134" s="34"/>
      <c r="F134" s="34">
        <v>600</v>
      </c>
      <c r="G134" s="34"/>
      <c r="H134" s="34"/>
      <c r="I134" s="35">
        <f t="shared" si="39"/>
        <v>9</v>
      </c>
      <c r="J134" s="34">
        <f t="shared" si="44"/>
        <v>5400</v>
      </c>
      <c r="K134" s="56">
        <f t="shared" si="33"/>
        <v>332.5</v>
      </c>
      <c r="L134" s="76">
        <v>350</v>
      </c>
      <c r="M134" s="77">
        <v>0.95</v>
      </c>
      <c r="N134" s="58">
        <f t="shared" si="29"/>
        <v>3.6944444444444446</v>
      </c>
      <c r="O134" s="58">
        <f t="shared" si="38"/>
        <v>1.3055555555555554</v>
      </c>
      <c r="P134" s="58">
        <f t="shared" si="34"/>
        <v>5</v>
      </c>
      <c r="Q134" s="58" t="str">
        <f t="shared" si="30"/>
        <v>CDC LVL</v>
      </c>
      <c r="R134" s="56">
        <f t="shared" si="31"/>
        <v>181.125</v>
      </c>
      <c r="S134" s="56">
        <f t="shared" si="32"/>
        <v>10.149898373983739</v>
      </c>
      <c r="T134" s="57">
        <f t="shared" si="35"/>
        <v>5.6038086260779787E-2</v>
      </c>
      <c r="U134" s="56">
        <f t="shared" si="36"/>
        <v>191.27489837398375</v>
      </c>
    </row>
    <row r="135" spans="1:23" x14ac:dyDescent="0.25">
      <c r="A135" s="55" t="s">
        <v>177</v>
      </c>
      <c r="B135" s="5">
        <f t="shared" si="42"/>
        <v>328</v>
      </c>
      <c r="C135" s="5">
        <f t="shared" si="43"/>
        <v>4</v>
      </c>
      <c r="D135" s="34">
        <v>4</v>
      </c>
      <c r="E135" s="34"/>
      <c r="F135" s="34">
        <v>400</v>
      </c>
      <c r="G135" s="34"/>
      <c r="H135" s="34"/>
      <c r="I135" s="35">
        <f t="shared" si="39"/>
        <v>9</v>
      </c>
      <c r="J135" s="34">
        <f t="shared" si="44"/>
        <v>3600</v>
      </c>
      <c r="K135" s="56">
        <f t="shared" si="33"/>
        <v>190</v>
      </c>
      <c r="L135" s="76">
        <v>200</v>
      </c>
      <c r="M135" s="77">
        <v>0.95</v>
      </c>
      <c r="N135" s="58">
        <f t="shared" si="29"/>
        <v>3.1666666666666665</v>
      </c>
      <c r="O135" s="58">
        <f t="shared" si="38"/>
        <v>1.8333333333333335</v>
      </c>
      <c r="P135" s="58">
        <f t="shared" si="34"/>
        <v>5</v>
      </c>
      <c r="Q135" s="58" t="str">
        <f t="shared" si="30"/>
        <v>CDC LVL</v>
      </c>
      <c r="R135" s="56">
        <f t="shared" si="31"/>
        <v>103.49999999999999</v>
      </c>
      <c r="S135" s="56">
        <f t="shared" si="32"/>
        <v>9.5020325203252032</v>
      </c>
      <c r="T135" s="57">
        <f t="shared" si="35"/>
        <v>9.1807077491064773E-2</v>
      </c>
      <c r="U135" s="56">
        <f t="shared" si="36"/>
        <v>113.00203252032519</v>
      </c>
    </row>
    <row r="136" spans="1:23" x14ac:dyDescent="0.25">
      <c r="A136" s="55" t="s">
        <v>178</v>
      </c>
      <c r="B136" s="5">
        <f t="shared" si="42"/>
        <v>329</v>
      </c>
      <c r="C136" s="5">
        <f t="shared" si="43"/>
        <v>4</v>
      </c>
      <c r="D136" s="34">
        <v>4</v>
      </c>
      <c r="E136" s="34"/>
      <c r="F136" s="34">
        <v>300</v>
      </c>
      <c r="G136" s="34">
        <f>SUM(F133:F136)</f>
        <v>1507</v>
      </c>
      <c r="H136" s="34"/>
      <c r="I136" s="35">
        <f t="shared" si="39"/>
        <v>9</v>
      </c>
      <c r="J136" s="34">
        <f t="shared" si="44"/>
        <v>2700</v>
      </c>
      <c r="K136" s="56">
        <f t="shared" si="33"/>
        <v>190</v>
      </c>
      <c r="L136" s="76">
        <v>200</v>
      </c>
      <c r="M136" s="77">
        <v>0.95</v>
      </c>
      <c r="N136" s="58">
        <f t="shared" si="29"/>
        <v>4.2222222222222223</v>
      </c>
      <c r="O136" s="58">
        <f t="shared" si="38"/>
        <v>0.77777777777777768</v>
      </c>
      <c r="P136" s="58">
        <f t="shared" si="34"/>
        <v>5</v>
      </c>
      <c r="Q136" s="58" t="str">
        <f t="shared" si="30"/>
        <v>CDC LVL</v>
      </c>
      <c r="R136" s="56">
        <f t="shared" si="31"/>
        <v>103.49999999999999</v>
      </c>
      <c r="S136" s="56">
        <f t="shared" si="32"/>
        <v>3.0233739837398375</v>
      </c>
      <c r="T136" s="57">
        <f t="shared" si="35"/>
        <v>2.9211342838066066E-2</v>
      </c>
      <c r="U136" s="56">
        <f t="shared" si="36"/>
        <v>106.52337398373982</v>
      </c>
    </row>
    <row r="137" spans="1:23" s="42" customFormat="1" x14ac:dyDescent="0.25">
      <c r="A137" s="66" t="s">
        <v>187</v>
      </c>
      <c r="B137" s="67">
        <f>B135+1</f>
        <v>329</v>
      </c>
      <c r="C137" s="67">
        <f t="shared" si="43"/>
        <v>4</v>
      </c>
      <c r="D137" s="68">
        <v>5</v>
      </c>
      <c r="E137" s="68"/>
      <c r="F137" s="68">
        <v>400</v>
      </c>
      <c r="G137" s="68"/>
      <c r="H137" s="68"/>
      <c r="I137" s="85">
        <f t="shared" si="39"/>
        <v>9</v>
      </c>
      <c r="J137" s="68">
        <f t="shared" si="44"/>
        <v>3600</v>
      </c>
      <c r="K137" s="69">
        <f t="shared" si="33"/>
        <v>237.5</v>
      </c>
      <c r="L137" s="80">
        <v>250</v>
      </c>
      <c r="M137" s="81">
        <v>0.95</v>
      </c>
      <c r="N137" s="71">
        <f t="shared" si="29"/>
        <v>3.9583333333333335</v>
      </c>
      <c r="O137" s="58">
        <f t="shared" si="38"/>
        <v>1.0416666666666665</v>
      </c>
      <c r="P137" s="71">
        <f t="shared" si="34"/>
        <v>5</v>
      </c>
      <c r="Q137" s="71" t="str">
        <f t="shared" si="30"/>
        <v>CDC LVL</v>
      </c>
      <c r="R137" s="69">
        <f t="shared" si="31"/>
        <v>129.375</v>
      </c>
      <c r="S137" s="69">
        <f t="shared" si="32"/>
        <v>5.3988821138211369</v>
      </c>
      <c r="T137" s="70">
        <f t="shared" si="35"/>
        <v>4.1730489768665793E-2</v>
      </c>
      <c r="U137" s="69">
        <f t="shared" si="36"/>
        <v>134.77388211382114</v>
      </c>
      <c r="V137" s="47"/>
      <c r="W137" s="47"/>
    </row>
    <row r="138" spans="1:23" x14ac:dyDescent="0.25">
      <c r="A138" s="55" t="s">
        <v>187</v>
      </c>
      <c r="B138" s="5">
        <f>B136+1</f>
        <v>330</v>
      </c>
      <c r="C138" s="5">
        <f t="shared" si="43"/>
        <v>4</v>
      </c>
      <c r="D138" s="34">
        <v>5</v>
      </c>
      <c r="E138" s="34"/>
      <c r="F138" s="34">
        <v>400</v>
      </c>
      <c r="G138" s="34">
        <f>SUM(F137:F138)</f>
        <v>800</v>
      </c>
      <c r="H138" s="59">
        <f>SUM(F99:F138)</f>
        <v>9127</v>
      </c>
      <c r="I138" s="35">
        <f t="shared" si="39"/>
        <v>9</v>
      </c>
      <c r="J138" s="34">
        <f t="shared" si="44"/>
        <v>3600</v>
      </c>
      <c r="K138" s="56">
        <f t="shared" si="33"/>
        <v>237.5</v>
      </c>
      <c r="L138" s="76">
        <v>250</v>
      </c>
      <c r="M138" s="77">
        <v>0.95</v>
      </c>
      <c r="N138" s="58">
        <f t="shared" si="29"/>
        <v>3.9583333333333335</v>
      </c>
      <c r="O138" s="58">
        <f t="shared" si="38"/>
        <v>1.0416666666666665</v>
      </c>
      <c r="P138" s="58">
        <f t="shared" si="34"/>
        <v>5</v>
      </c>
      <c r="Q138" s="58" t="str">
        <f t="shared" si="30"/>
        <v>CDC LVL</v>
      </c>
      <c r="R138" s="56">
        <f t="shared" si="31"/>
        <v>129.375</v>
      </c>
      <c r="S138" s="56">
        <f t="shared" si="32"/>
        <v>5.3988821138211369</v>
      </c>
      <c r="T138" s="57">
        <f t="shared" si="35"/>
        <v>4.1730489768665793E-2</v>
      </c>
      <c r="U138" s="56">
        <f t="shared" si="36"/>
        <v>134.77388211382114</v>
      </c>
    </row>
    <row r="139" spans="1:23" s="39" customFormat="1" x14ac:dyDescent="0.25">
      <c r="A139" s="60" t="s">
        <v>166</v>
      </c>
      <c r="B139" s="13">
        <v>300</v>
      </c>
      <c r="C139" s="13">
        <v>5</v>
      </c>
      <c r="D139" s="61">
        <v>1</v>
      </c>
      <c r="E139" s="61"/>
      <c r="F139" s="61">
        <v>121</v>
      </c>
      <c r="G139" s="61"/>
      <c r="H139" s="61"/>
      <c r="I139" s="84">
        <f t="shared" si="39"/>
        <v>9</v>
      </c>
      <c r="J139" s="61">
        <f t="shared" si="44"/>
        <v>1089</v>
      </c>
      <c r="K139" s="62">
        <f t="shared" si="33"/>
        <v>71.25</v>
      </c>
      <c r="L139" s="78">
        <v>75</v>
      </c>
      <c r="M139" s="79">
        <v>0.95</v>
      </c>
      <c r="N139" s="64">
        <f t="shared" si="29"/>
        <v>3.9256198347107438</v>
      </c>
      <c r="O139" s="58">
        <f t="shared" si="38"/>
        <v>1.0743801652892562</v>
      </c>
      <c r="P139" s="64">
        <f t="shared" si="34"/>
        <v>5</v>
      </c>
      <c r="Q139" s="64" t="str">
        <f t="shared" si="30"/>
        <v>CDC LVL</v>
      </c>
      <c r="R139" s="62">
        <f t="shared" si="31"/>
        <v>38.8125</v>
      </c>
      <c r="S139" s="62">
        <f t="shared" si="32"/>
        <v>1.684451219512195</v>
      </c>
      <c r="T139" s="63">
        <f t="shared" si="35"/>
        <v>4.3399709359412432E-2</v>
      </c>
      <c r="U139" s="62">
        <f t="shared" si="36"/>
        <v>40.496951219512198</v>
      </c>
      <c r="V139" s="41"/>
      <c r="W139" s="41"/>
    </row>
    <row r="140" spans="1:23" x14ac:dyDescent="0.25">
      <c r="A140" s="55" t="s">
        <v>166</v>
      </c>
      <c r="B140" s="5">
        <f t="shared" ref="B140:B175" si="45">B139+1</f>
        <v>301</v>
      </c>
      <c r="C140" s="5">
        <f t="shared" ref="C140:C158" si="46">C139</f>
        <v>5</v>
      </c>
      <c r="D140" s="34">
        <v>1</v>
      </c>
      <c r="E140" s="34"/>
      <c r="F140" s="34">
        <v>119</v>
      </c>
      <c r="G140" s="34"/>
      <c r="H140" s="34"/>
      <c r="I140" s="35">
        <f t="shared" si="39"/>
        <v>9</v>
      </c>
      <c r="J140" s="34">
        <f t="shared" si="44"/>
        <v>1071</v>
      </c>
      <c r="K140" s="56">
        <f t="shared" si="33"/>
        <v>71.25</v>
      </c>
      <c r="L140" s="76">
        <v>75</v>
      </c>
      <c r="M140" s="77">
        <v>0.95</v>
      </c>
      <c r="N140" s="58">
        <f t="shared" si="29"/>
        <v>3.9915966386554622</v>
      </c>
      <c r="O140" s="58">
        <f t="shared" si="38"/>
        <v>1.0084033613445378</v>
      </c>
      <c r="P140" s="58">
        <f t="shared" si="34"/>
        <v>5</v>
      </c>
      <c r="Q140" s="58" t="str">
        <f t="shared" si="30"/>
        <v>CDC LVL</v>
      </c>
      <c r="R140" s="56">
        <f t="shared" si="31"/>
        <v>38.8125</v>
      </c>
      <c r="S140" s="56">
        <f t="shared" si="32"/>
        <v>1.5548780487804876</v>
      </c>
      <c r="T140" s="57">
        <f t="shared" si="35"/>
        <v>4.0061270177919169E-2</v>
      </c>
      <c r="U140" s="56">
        <f t="shared" si="36"/>
        <v>40.367378048780488</v>
      </c>
    </row>
    <row r="141" spans="1:23" x14ac:dyDescent="0.25">
      <c r="A141" s="55" t="s">
        <v>166</v>
      </c>
      <c r="B141" s="5">
        <f t="shared" si="45"/>
        <v>302</v>
      </c>
      <c r="C141" s="5">
        <f t="shared" si="46"/>
        <v>5</v>
      </c>
      <c r="D141" s="34">
        <v>1</v>
      </c>
      <c r="E141" s="34"/>
      <c r="F141" s="34">
        <v>119</v>
      </c>
      <c r="G141" s="34"/>
      <c r="H141" s="34"/>
      <c r="I141" s="35">
        <f t="shared" si="39"/>
        <v>9</v>
      </c>
      <c r="J141" s="34">
        <f t="shared" si="44"/>
        <v>1071</v>
      </c>
      <c r="K141" s="56">
        <f t="shared" si="33"/>
        <v>19.5</v>
      </c>
      <c r="L141" s="76">
        <v>75</v>
      </c>
      <c r="M141" s="77">
        <v>0.26</v>
      </c>
      <c r="N141" s="58">
        <f t="shared" si="29"/>
        <v>1.0924369747899159</v>
      </c>
      <c r="O141" s="58">
        <f t="shared" si="38"/>
        <v>3.9075630252100844</v>
      </c>
      <c r="P141" s="58">
        <f t="shared" si="34"/>
        <v>5</v>
      </c>
      <c r="Q141" s="65" t="str">
        <f t="shared" si="30"/>
        <v>CDC LVL</v>
      </c>
      <c r="R141" s="56">
        <f t="shared" si="31"/>
        <v>38.8125</v>
      </c>
      <c r="S141" s="56">
        <f t="shared" si="32"/>
        <v>6.0251524390243905</v>
      </c>
      <c r="T141" s="57">
        <f t="shared" si="35"/>
        <v>0.15523742193943679</v>
      </c>
      <c r="U141" s="56">
        <f t="shared" si="36"/>
        <v>44.837652439024389</v>
      </c>
    </row>
    <row r="142" spans="1:23" x14ac:dyDescent="0.25">
      <c r="A142" s="55" t="s">
        <v>166</v>
      </c>
      <c r="B142" s="5">
        <f t="shared" si="45"/>
        <v>303</v>
      </c>
      <c r="C142" s="5">
        <f t="shared" si="46"/>
        <v>5</v>
      </c>
      <c r="D142" s="34">
        <v>1</v>
      </c>
      <c r="E142" s="34"/>
      <c r="F142" s="34">
        <v>189</v>
      </c>
      <c r="G142" s="34"/>
      <c r="H142" s="34"/>
      <c r="I142" s="35">
        <f t="shared" si="39"/>
        <v>9</v>
      </c>
      <c r="J142" s="34">
        <f t="shared" si="44"/>
        <v>1701</v>
      </c>
      <c r="K142" s="56">
        <f t="shared" si="33"/>
        <v>95</v>
      </c>
      <c r="L142" s="76">
        <v>100</v>
      </c>
      <c r="M142" s="77">
        <v>0.95</v>
      </c>
      <c r="N142" s="58">
        <f t="shared" si="29"/>
        <v>3.3509700176366843</v>
      </c>
      <c r="O142" s="58">
        <f t="shared" si="38"/>
        <v>1.6490299823633157</v>
      </c>
      <c r="P142" s="58">
        <f t="shared" si="34"/>
        <v>5</v>
      </c>
      <c r="Q142" s="65" t="str">
        <f t="shared" si="30"/>
        <v>CDC LVL</v>
      </c>
      <c r="R142" s="56">
        <f t="shared" si="31"/>
        <v>51.749999999999993</v>
      </c>
      <c r="S142" s="56">
        <f t="shared" si="32"/>
        <v>4.0383638211382111</v>
      </c>
      <c r="T142" s="57">
        <f t="shared" si="35"/>
        <v>7.8036015867405051E-2</v>
      </c>
      <c r="U142" s="56">
        <f t="shared" si="36"/>
        <v>55.788363821138205</v>
      </c>
    </row>
    <row r="143" spans="1:23" x14ac:dyDescent="0.25">
      <c r="A143" s="55" t="s">
        <v>166</v>
      </c>
      <c r="B143" s="5">
        <f t="shared" si="45"/>
        <v>304</v>
      </c>
      <c r="C143" s="5">
        <f t="shared" si="46"/>
        <v>5</v>
      </c>
      <c r="D143" s="34">
        <v>1</v>
      </c>
      <c r="E143" s="34"/>
      <c r="F143" s="34">
        <v>118</v>
      </c>
      <c r="G143" s="34"/>
      <c r="H143" s="34"/>
      <c r="I143" s="35">
        <f t="shared" si="39"/>
        <v>9</v>
      </c>
      <c r="J143" s="34">
        <f t="shared" si="44"/>
        <v>1062</v>
      </c>
      <c r="K143" s="56">
        <f t="shared" si="33"/>
        <v>71.25</v>
      </c>
      <c r="L143" s="76">
        <v>75</v>
      </c>
      <c r="M143" s="77">
        <v>0.95</v>
      </c>
      <c r="N143" s="58">
        <f t="shared" si="29"/>
        <v>4.0254237288135597</v>
      </c>
      <c r="O143" s="58">
        <f t="shared" si="38"/>
        <v>0.9745762711864403</v>
      </c>
      <c r="P143" s="58">
        <f t="shared" si="34"/>
        <v>5</v>
      </c>
      <c r="Q143" s="65" t="str">
        <f t="shared" si="30"/>
        <v>CDC LVL</v>
      </c>
      <c r="R143" s="56">
        <f t="shared" si="31"/>
        <v>38.8125</v>
      </c>
      <c r="S143" s="56">
        <f t="shared" si="32"/>
        <v>1.4900914634146336</v>
      </c>
      <c r="T143" s="57">
        <f t="shared" si="35"/>
        <v>3.8392050587172523E-2</v>
      </c>
      <c r="U143" s="56">
        <f t="shared" si="36"/>
        <v>40.302591463414636</v>
      </c>
    </row>
    <row r="144" spans="1:23" x14ac:dyDescent="0.25">
      <c r="A144" s="55" t="s">
        <v>166</v>
      </c>
      <c r="B144" s="5">
        <f t="shared" si="45"/>
        <v>305</v>
      </c>
      <c r="C144" s="5">
        <f t="shared" si="46"/>
        <v>5</v>
      </c>
      <c r="D144" s="34">
        <v>1</v>
      </c>
      <c r="E144" s="34"/>
      <c r="F144" s="34">
        <v>117</v>
      </c>
      <c r="G144" s="34"/>
      <c r="H144" s="34"/>
      <c r="I144" s="35">
        <f t="shared" si="39"/>
        <v>9</v>
      </c>
      <c r="J144" s="34">
        <f t="shared" si="44"/>
        <v>1053</v>
      </c>
      <c r="K144" s="56">
        <f t="shared" si="33"/>
        <v>71.25</v>
      </c>
      <c r="L144" s="76">
        <v>75</v>
      </c>
      <c r="M144" s="77">
        <v>0.95</v>
      </c>
      <c r="N144" s="58">
        <f t="shared" si="29"/>
        <v>4.0598290598290596</v>
      </c>
      <c r="O144" s="58">
        <f t="shared" si="38"/>
        <v>0.94017094017094038</v>
      </c>
      <c r="P144" s="58">
        <f t="shared" si="34"/>
        <v>5</v>
      </c>
      <c r="Q144" s="58" t="str">
        <f t="shared" si="30"/>
        <v>CDC LVL</v>
      </c>
      <c r="R144" s="56">
        <f t="shared" si="31"/>
        <v>38.8125</v>
      </c>
      <c r="S144" s="56">
        <f t="shared" si="32"/>
        <v>1.4253048780487809</v>
      </c>
      <c r="T144" s="57">
        <f t="shared" si="35"/>
        <v>3.6722830996425919E-2</v>
      </c>
      <c r="U144" s="56">
        <f t="shared" si="36"/>
        <v>40.237804878048777</v>
      </c>
    </row>
    <row r="145" spans="1:23" x14ac:dyDescent="0.25">
      <c r="A145" s="55" t="s">
        <v>166</v>
      </c>
      <c r="B145" s="5">
        <f t="shared" si="45"/>
        <v>306</v>
      </c>
      <c r="C145" s="5">
        <f t="shared" si="46"/>
        <v>5</v>
      </c>
      <c r="D145" s="34">
        <v>1</v>
      </c>
      <c r="E145" s="34"/>
      <c r="F145" s="34">
        <v>113</v>
      </c>
      <c r="G145" s="34"/>
      <c r="H145" s="34"/>
      <c r="I145" s="35">
        <f t="shared" si="39"/>
        <v>9</v>
      </c>
      <c r="J145" s="34">
        <f t="shared" si="44"/>
        <v>1017</v>
      </c>
      <c r="K145" s="56">
        <f t="shared" si="33"/>
        <v>71.25</v>
      </c>
      <c r="L145" s="76">
        <v>75</v>
      </c>
      <c r="M145" s="77">
        <v>0.95</v>
      </c>
      <c r="N145" s="58">
        <f t="shared" ref="N145:N208" si="47">K145*60/J145</f>
        <v>4.2035398230088497</v>
      </c>
      <c r="O145" s="58">
        <f t="shared" si="38"/>
        <v>0.79646017699115035</v>
      </c>
      <c r="P145" s="58">
        <f t="shared" si="34"/>
        <v>5</v>
      </c>
      <c r="Q145" s="58" t="str">
        <f t="shared" ref="Q145:Q208" si="48">IF(P145&gt;=12,"CDC Airborne LVL",IF(P145&gt;=6,"CDC &amp; Harvard LVL",IF(P145&gt;=5,"CDC LVL",IF(P145&gt;=4,"Low",IF(P145&gt;=3,"Poor",IF(P145&gt;=2,"Bad",IF(P145&gt;=1,"Very Bad","Fail")))))))</f>
        <v>CDC LVL</v>
      </c>
      <c r="R145" s="56">
        <f t="shared" ref="R145:R208" si="49">$B$10*L145</f>
        <v>38.8125</v>
      </c>
      <c r="S145" s="56">
        <f t="shared" ref="S145:S208" si="50">$B$12*J145*(O145/12)</f>
        <v>1.1661585365853657</v>
      </c>
      <c r="T145" s="57">
        <f t="shared" si="35"/>
        <v>3.0045952633439375E-2</v>
      </c>
      <c r="U145" s="56">
        <f t="shared" si="36"/>
        <v>39.978658536585364</v>
      </c>
    </row>
    <row r="146" spans="1:23" x14ac:dyDescent="0.25">
      <c r="A146" s="55" t="s">
        <v>166</v>
      </c>
      <c r="B146" s="5">
        <f>B144+1</f>
        <v>306</v>
      </c>
      <c r="C146" s="5">
        <f t="shared" si="46"/>
        <v>5</v>
      </c>
      <c r="D146" s="34">
        <v>1</v>
      </c>
      <c r="E146" s="34"/>
      <c r="F146" s="34">
        <v>120</v>
      </c>
      <c r="G146" s="34"/>
      <c r="H146" s="34"/>
      <c r="I146" s="35">
        <f t="shared" si="39"/>
        <v>9</v>
      </c>
      <c r="J146" s="34">
        <f t="shared" si="44"/>
        <v>1080</v>
      </c>
      <c r="K146" s="56">
        <f t="shared" ref="K146:K209" si="51">L146*M146</f>
        <v>71.25</v>
      </c>
      <c r="L146" s="76">
        <v>75</v>
      </c>
      <c r="M146" s="77">
        <v>0.95</v>
      </c>
      <c r="N146" s="58">
        <f t="shared" si="47"/>
        <v>3.9583333333333335</v>
      </c>
      <c r="O146" s="58">
        <f t="shared" si="38"/>
        <v>1.0416666666666665</v>
      </c>
      <c r="P146" s="58">
        <f t="shared" ref="P146:P209" si="52">N146+O146</f>
        <v>5</v>
      </c>
      <c r="Q146" s="58" t="str">
        <f t="shared" si="48"/>
        <v>CDC LVL</v>
      </c>
      <c r="R146" s="56">
        <f t="shared" si="49"/>
        <v>38.8125</v>
      </c>
      <c r="S146" s="56">
        <f t="shared" si="50"/>
        <v>1.6196646341463412</v>
      </c>
      <c r="T146" s="57">
        <f t="shared" ref="T146:T209" si="53">S146/R146</f>
        <v>4.1730489768665793E-2</v>
      </c>
      <c r="U146" s="56">
        <f t="shared" ref="U146:U209" si="54">R146+S146</f>
        <v>40.432164634146339</v>
      </c>
    </row>
    <row r="147" spans="1:23" x14ac:dyDescent="0.25">
      <c r="A147" s="55" t="s">
        <v>182</v>
      </c>
      <c r="B147" s="5">
        <f>B143+1</f>
        <v>305</v>
      </c>
      <c r="C147" s="5">
        <f t="shared" si="46"/>
        <v>5</v>
      </c>
      <c r="D147" s="34">
        <v>1</v>
      </c>
      <c r="E147" s="34"/>
      <c r="F147" s="34">
        <v>290</v>
      </c>
      <c r="G147" s="34"/>
      <c r="H147" s="34"/>
      <c r="I147" s="35">
        <f t="shared" si="39"/>
        <v>9</v>
      </c>
      <c r="J147" s="34">
        <f t="shared" si="44"/>
        <v>2610</v>
      </c>
      <c r="K147" s="56">
        <f t="shared" si="51"/>
        <v>190</v>
      </c>
      <c r="L147" s="76">
        <v>200</v>
      </c>
      <c r="M147" s="77">
        <v>0.95</v>
      </c>
      <c r="N147" s="58">
        <f t="shared" si="47"/>
        <v>4.3678160919540234</v>
      </c>
      <c r="O147" s="58">
        <f t="shared" ref="O147:O210" si="55">ABS(5-N147)</f>
        <v>0.63218390804597657</v>
      </c>
      <c r="P147" s="58">
        <f t="shared" si="52"/>
        <v>5</v>
      </c>
      <c r="Q147" s="58" t="str">
        <f t="shared" si="48"/>
        <v>CDC LVL</v>
      </c>
      <c r="R147" s="56">
        <f t="shared" si="49"/>
        <v>103.49999999999999</v>
      </c>
      <c r="S147" s="56">
        <f t="shared" si="50"/>
        <v>2.3755081300812995</v>
      </c>
      <c r="T147" s="57">
        <f t="shared" si="53"/>
        <v>2.2951769372766183E-2</v>
      </c>
      <c r="U147" s="56">
        <f t="shared" si="54"/>
        <v>105.87550813008129</v>
      </c>
    </row>
    <row r="148" spans="1:23" x14ac:dyDescent="0.25">
      <c r="A148" s="55" t="s">
        <v>183</v>
      </c>
      <c r="B148" s="5">
        <f>B143+1</f>
        <v>305</v>
      </c>
      <c r="C148" s="5">
        <f t="shared" si="46"/>
        <v>5</v>
      </c>
      <c r="D148" s="34">
        <v>1</v>
      </c>
      <c r="E148" s="34"/>
      <c r="F148" s="34">
        <v>280</v>
      </c>
      <c r="G148" s="34"/>
      <c r="H148" s="34"/>
      <c r="I148" s="35">
        <f t="shared" si="39"/>
        <v>9</v>
      </c>
      <c r="J148" s="34">
        <f t="shared" si="44"/>
        <v>2520</v>
      </c>
      <c r="K148" s="56">
        <f t="shared" si="51"/>
        <v>50</v>
      </c>
      <c r="L148" s="76">
        <v>200</v>
      </c>
      <c r="M148" s="77">
        <v>0.25</v>
      </c>
      <c r="N148" s="58">
        <f t="shared" si="47"/>
        <v>1.1904761904761905</v>
      </c>
      <c r="O148" s="58">
        <f t="shared" si="55"/>
        <v>3.8095238095238093</v>
      </c>
      <c r="P148" s="58">
        <f t="shared" si="52"/>
        <v>5</v>
      </c>
      <c r="Q148" s="58" t="str">
        <f t="shared" si="48"/>
        <v>CDC LVL</v>
      </c>
      <c r="R148" s="56">
        <f t="shared" si="49"/>
        <v>103.49999999999999</v>
      </c>
      <c r="S148" s="56">
        <f t="shared" si="50"/>
        <v>13.821138211382113</v>
      </c>
      <c r="T148" s="57">
        <f t="shared" si="53"/>
        <v>0.13353756725973057</v>
      </c>
      <c r="U148" s="56">
        <f t="shared" si="54"/>
        <v>117.32113821138211</v>
      </c>
    </row>
    <row r="149" spans="1:23" x14ac:dyDescent="0.25">
      <c r="A149" s="55" t="s">
        <v>174</v>
      </c>
      <c r="B149" s="5">
        <f>B144+1</f>
        <v>306</v>
      </c>
      <c r="C149" s="5">
        <f t="shared" si="46"/>
        <v>5</v>
      </c>
      <c r="D149" s="34">
        <v>1</v>
      </c>
      <c r="E149" s="34"/>
      <c r="F149" s="34">
        <v>280</v>
      </c>
      <c r="G149" s="34"/>
      <c r="H149" s="34"/>
      <c r="I149" s="35">
        <f t="shared" si="39"/>
        <v>9</v>
      </c>
      <c r="J149" s="34">
        <f t="shared" si="44"/>
        <v>2520</v>
      </c>
      <c r="K149" s="56">
        <f t="shared" si="51"/>
        <v>50</v>
      </c>
      <c r="L149" s="76">
        <v>200</v>
      </c>
      <c r="M149" s="77">
        <v>0.25</v>
      </c>
      <c r="N149" s="58">
        <f t="shared" si="47"/>
        <v>1.1904761904761905</v>
      </c>
      <c r="O149" s="58">
        <f t="shared" si="55"/>
        <v>3.8095238095238093</v>
      </c>
      <c r="P149" s="58">
        <f t="shared" si="52"/>
        <v>5</v>
      </c>
      <c r="Q149" s="58" t="str">
        <f t="shared" si="48"/>
        <v>CDC LVL</v>
      </c>
      <c r="R149" s="56">
        <f t="shared" si="49"/>
        <v>103.49999999999999</v>
      </c>
      <c r="S149" s="56">
        <f t="shared" si="50"/>
        <v>13.821138211382113</v>
      </c>
      <c r="T149" s="57">
        <f t="shared" si="53"/>
        <v>0.13353756725973057</v>
      </c>
      <c r="U149" s="56">
        <f t="shared" si="54"/>
        <v>117.32113821138211</v>
      </c>
    </row>
    <row r="150" spans="1:23" x14ac:dyDescent="0.25">
      <c r="A150" s="55" t="s">
        <v>168</v>
      </c>
      <c r="B150" s="5">
        <f>B149+1</f>
        <v>307</v>
      </c>
      <c r="C150" s="5">
        <f t="shared" si="46"/>
        <v>5</v>
      </c>
      <c r="D150" s="34">
        <v>1</v>
      </c>
      <c r="E150" s="34"/>
      <c r="F150" s="34">
        <v>82</v>
      </c>
      <c r="G150" s="34"/>
      <c r="H150" s="34"/>
      <c r="I150" s="35">
        <f t="shared" ref="I150:I213" si="56">I$15</f>
        <v>9</v>
      </c>
      <c r="J150" s="34">
        <f t="shared" si="44"/>
        <v>738</v>
      </c>
      <c r="K150" s="56">
        <f t="shared" si="51"/>
        <v>47.5</v>
      </c>
      <c r="L150" s="76">
        <v>50</v>
      </c>
      <c r="M150" s="77">
        <v>0.95</v>
      </c>
      <c r="N150" s="58">
        <f t="shared" si="47"/>
        <v>3.8617886178861789</v>
      </c>
      <c r="O150" s="58">
        <f t="shared" si="55"/>
        <v>1.1382113821138211</v>
      </c>
      <c r="P150" s="58">
        <f t="shared" si="52"/>
        <v>5</v>
      </c>
      <c r="Q150" s="58" t="str">
        <f t="shared" si="48"/>
        <v>CDC LVL</v>
      </c>
      <c r="R150" s="56">
        <f t="shared" si="49"/>
        <v>25.874999999999996</v>
      </c>
      <c r="S150" s="56">
        <f t="shared" si="50"/>
        <v>1.2093495934959351</v>
      </c>
      <c r="T150" s="57">
        <f t="shared" si="53"/>
        <v>4.6738148540905709E-2</v>
      </c>
      <c r="U150" s="56">
        <f t="shared" si="54"/>
        <v>27.084349593495933</v>
      </c>
    </row>
    <row r="151" spans="1:23" x14ac:dyDescent="0.25">
      <c r="A151" s="55" t="s">
        <v>169</v>
      </c>
      <c r="B151" s="5">
        <f>B149+1</f>
        <v>307</v>
      </c>
      <c r="C151" s="5">
        <f t="shared" si="46"/>
        <v>5</v>
      </c>
      <c r="D151" s="34">
        <v>1</v>
      </c>
      <c r="E151" s="34"/>
      <c r="F151" s="34">
        <v>72</v>
      </c>
      <c r="G151" s="34"/>
      <c r="H151" s="34"/>
      <c r="I151" s="35">
        <f t="shared" si="56"/>
        <v>9</v>
      </c>
      <c r="J151" s="34">
        <f t="shared" si="44"/>
        <v>648</v>
      </c>
      <c r="K151" s="56">
        <f t="shared" si="51"/>
        <v>47.5</v>
      </c>
      <c r="L151" s="76">
        <v>50</v>
      </c>
      <c r="M151" s="77">
        <v>0.95</v>
      </c>
      <c r="N151" s="58">
        <f t="shared" si="47"/>
        <v>4.3981481481481479</v>
      </c>
      <c r="O151" s="58">
        <f t="shared" si="55"/>
        <v>0.60185185185185208</v>
      </c>
      <c r="P151" s="58">
        <f t="shared" si="52"/>
        <v>5</v>
      </c>
      <c r="Q151" s="58" t="str">
        <f t="shared" si="48"/>
        <v>CDC LVL</v>
      </c>
      <c r="R151" s="56">
        <f t="shared" si="49"/>
        <v>25.874999999999996</v>
      </c>
      <c r="S151" s="56">
        <f t="shared" si="50"/>
        <v>0.56148373983739863</v>
      </c>
      <c r="T151" s="57">
        <f t="shared" si="53"/>
        <v>2.169985467970623E-2</v>
      </c>
      <c r="U151" s="56">
        <f t="shared" si="54"/>
        <v>26.436483739837396</v>
      </c>
    </row>
    <row r="152" spans="1:23" x14ac:dyDescent="0.25">
      <c r="A152" s="55" t="s">
        <v>172</v>
      </c>
      <c r="B152" s="5">
        <f>B150+1</f>
        <v>308</v>
      </c>
      <c r="C152" s="5">
        <f t="shared" si="46"/>
        <v>5</v>
      </c>
      <c r="D152" s="34">
        <v>1</v>
      </c>
      <c r="E152" s="34"/>
      <c r="F152" s="34">
        <v>73</v>
      </c>
      <c r="G152" s="34">
        <f>SUM(F139:F152)</f>
        <v>2093</v>
      </c>
      <c r="H152" s="34"/>
      <c r="I152" s="35">
        <f t="shared" si="56"/>
        <v>9</v>
      </c>
      <c r="J152" s="34">
        <f t="shared" si="44"/>
        <v>657</v>
      </c>
      <c r="K152" s="56">
        <f t="shared" si="51"/>
        <v>47.5</v>
      </c>
      <c r="L152" s="76">
        <v>50</v>
      </c>
      <c r="M152" s="77">
        <v>0.95</v>
      </c>
      <c r="N152" s="58">
        <f t="shared" si="47"/>
        <v>4.3378995433789953</v>
      </c>
      <c r="O152" s="58">
        <f t="shared" si="55"/>
        <v>0.6621004566210047</v>
      </c>
      <c r="P152" s="58">
        <f t="shared" si="52"/>
        <v>5</v>
      </c>
      <c r="Q152" s="58" t="str">
        <f t="shared" si="48"/>
        <v>CDC LVL</v>
      </c>
      <c r="R152" s="56">
        <f t="shared" si="49"/>
        <v>25.874999999999996</v>
      </c>
      <c r="S152" s="56">
        <f t="shared" si="50"/>
        <v>0.62627032520325221</v>
      </c>
      <c r="T152" s="57">
        <f t="shared" si="53"/>
        <v>2.4203684065826174E-2</v>
      </c>
      <c r="U152" s="56">
        <f t="shared" si="54"/>
        <v>26.501270325203247</v>
      </c>
    </row>
    <row r="153" spans="1:23" s="42" customFormat="1" x14ac:dyDescent="0.25">
      <c r="A153" s="66" t="s">
        <v>170</v>
      </c>
      <c r="B153" s="67">
        <f t="shared" si="45"/>
        <v>309</v>
      </c>
      <c r="C153" s="67">
        <f t="shared" si="46"/>
        <v>5</v>
      </c>
      <c r="D153" s="68">
        <v>2</v>
      </c>
      <c r="E153" s="68"/>
      <c r="F153" s="68">
        <v>900</v>
      </c>
      <c r="G153" s="68"/>
      <c r="H153" s="68"/>
      <c r="I153" s="86">
        <f>I$15</f>
        <v>9</v>
      </c>
      <c r="J153" s="68">
        <f t="shared" si="44"/>
        <v>8100</v>
      </c>
      <c r="K153" s="69">
        <f t="shared" si="51"/>
        <v>522.5</v>
      </c>
      <c r="L153" s="80">
        <v>550</v>
      </c>
      <c r="M153" s="81">
        <v>0.95</v>
      </c>
      <c r="N153" s="71">
        <f t="shared" si="47"/>
        <v>3.8703703703703702</v>
      </c>
      <c r="O153" s="58">
        <f t="shared" si="55"/>
        <v>1.1296296296296298</v>
      </c>
      <c r="P153" s="71">
        <f t="shared" si="52"/>
        <v>5</v>
      </c>
      <c r="Q153" s="71" t="str">
        <f t="shared" si="48"/>
        <v>CDC LVL</v>
      </c>
      <c r="R153" s="69">
        <f t="shared" si="49"/>
        <v>284.625</v>
      </c>
      <c r="S153" s="69">
        <f t="shared" si="50"/>
        <v>13.17327235772358</v>
      </c>
      <c r="T153" s="70">
        <f t="shared" si="53"/>
        <v>4.6282906834338444E-2</v>
      </c>
      <c r="U153" s="69">
        <f t="shared" si="54"/>
        <v>297.79827235772359</v>
      </c>
      <c r="V153" s="47"/>
      <c r="W153" s="47"/>
    </row>
    <row r="154" spans="1:23" x14ac:dyDescent="0.25">
      <c r="A154" s="55" t="s">
        <v>166</v>
      </c>
      <c r="B154" s="5">
        <f t="shared" si="45"/>
        <v>310</v>
      </c>
      <c r="C154" s="5">
        <f t="shared" si="46"/>
        <v>5</v>
      </c>
      <c r="D154" s="34">
        <v>2</v>
      </c>
      <c r="E154" s="34"/>
      <c r="F154" s="34">
        <v>131</v>
      </c>
      <c r="G154" s="34"/>
      <c r="H154" s="34"/>
      <c r="I154" s="35">
        <f t="shared" si="56"/>
        <v>9</v>
      </c>
      <c r="J154" s="34">
        <f t="shared" si="44"/>
        <v>1179</v>
      </c>
      <c r="K154" s="56">
        <f t="shared" si="51"/>
        <v>7.5</v>
      </c>
      <c r="L154" s="76">
        <v>75</v>
      </c>
      <c r="M154" s="77">
        <v>0.1</v>
      </c>
      <c r="N154" s="58">
        <f t="shared" si="47"/>
        <v>0.38167938931297712</v>
      </c>
      <c r="O154" s="58">
        <f t="shared" si="55"/>
        <v>4.6183206106870225</v>
      </c>
      <c r="P154" s="58">
        <f t="shared" si="52"/>
        <v>5</v>
      </c>
      <c r="Q154" s="58" t="str">
        <f t="shared" si="48"/>
        <v>CDC LVL</v>
      </c>
      <c r="R154" s="56">
        <f t="shared" si="49"/>
        <v>38.8125</v>
      </c>
      <c r="S154" s="56">
        <f t="shared" si="50"/>
        <v>7.8391768292682933</v>
      </c>
      <c r="T154" s="57">
        <f t="shared" si="53"/>
        <v>0.20197557048034251</v>
      </c>
      <c r="U154" s="56">
        <f t="shared" si="54"/>
        <v>46.651676829268297</v>
      </c>
    </row>
    <row r="155" spans="1:23" x14ac:dyDescent="0.25">
      <c r="A155" s="55" t="s">
        <v>166</v>
      </c>
      <c r="B155" s="5">
        <f t="shared" si="45"/>
        <v>311</v>
      </c>
      <c r="C155" s="5">
        <f t="shared" si="46"/>
        <v>5</v>
      </c>
      <c r="D155" s="34">
        <v>2</v>
      </c>
      <c r="E155" s="34"/>
      <c r="F155" s="34">
        <v>165</v>
      </c>
      <c r="G155" s="34"/>
      <c r="H155" s="34"/>
      <c r="I155" s="35">
        <f t="shared" si="56"/>
        <v>9</v>
      </c>
      <c r="J155" s="34">
        <f t="shared" si="44"/>
        <v>1485</v>
      </c>
      <c r="K155" s="56">
        <f t="shared" si="51"/>
        <v>25</v>
      </c>
      <c r="L155" s="76">
        <v>100</v>
      </c>
      <c r="M155" s="77">
        <v>0.25</v>
      </c>
      <c r="N155" s="58">
        <f t="shared" si="47"/>
        <v>1.0101010101010102</v>
      </c>
      <c r="O155" s="58">
        <f t="shared" si="55"/>
        <v>3.9898989898989896</v>
      </c>
      <c r="P155" s="58">
        <f t="shared" si="52"/>
        <v>5</v>
      </c>
      <c r="Q155" s="58" t="str">
        <f t="shared" si="48"/>
        <v>CDC LVL</v>
      </c>
      <c r="R155" s="56">
        <f t="shared" si="49"/>
        <v>51.749999999999993</v>
      </c>
      <c r="S155" s="56">
        <f t="shared" si="50"/>
        <v>8.5302337398373975</v>
      </c>
      <c r="T155" s="57">
        <f t="shared" si="53"/>
        <v>0.16483543458622993</v>
      </c>
      <c r="U155" s="56">
        <f t="shared" si="54"/>
        <v>60.280233739837392</v>
      </c>
    </row>
    <row r="156" spans="1:23" x14ac:dyDescent="0.25">
      <c r="A156" s="55" t="s">
        <v>166</v>
      </c>
      <c r="B156" s="5">
        <f t="shared" si="45"/>
        <v>312</v>
      </c>
      <c r="C156" s="5">
        <f t="shared" si="46"/>
        <v>5</v>
      </c>
      <c r="D156" s="34">
        <v>2</v>
      </c>
      <c r="E156" s="34"/>
      <c r="F156" s="34">
        <v>120</v>
      </c>
      <c r="G156" s="34"/>
      <c r="H156" s="34"/>
      <c r="I156" s="35">
        <f t="shared" si="56"/>
        <v>9</v>
      </c>
      <c r="J156" s="34">
        <f t="shared" si="44"/>
        <v>1080</v>
      </c>
      <c r="K156" s="56">
        <f t="shared" si="51"/>
        <v>7.5</v>
      </c>
      <c r="L156" s="76">
        <v>75</v>
      </c>
      <c r="M156" s="77">
        <v>0.1</v>
      </c>
      <c r="N156" s="58">
        <f t="shared" si="47"/>
        <v>0.41666666666666669</v>
      </c>
      <c r="O156" s="58">
        <f t="shared" si="55"/>
        <v>4.583333333333333</v>
      </c>
      <c r="P156" s="58">
        <f t="shared" si="52"/>
        <v>5</v>
      </c>
      <c r="Q156" s="58" t="str">
        <f t="shared" si="48"/>
        <v>CDC LVL</v>
      </c>
      <c r="R156" s="56">
        <f t="shared" si="49"/>
        <v>38.8125</v>
      </c>
      <c r="S156" s="56">
        <f t="shared" si="50"/>
        <v>7.1265243902439028</v>
      </c>
      <c r="T156" s="57">
        <f t="shared" si="53"/>
        <v>0.18361415498212955</v>
      </c>
      <c r="U156" s="56">
        <f t="shared" si="54"/>
        <v>45.939024390243901</v>
      </c>
    </row>
    <row r="157" spans="1:23" x14ac:dyDescent="0.25">
      <c r="A157" s="55" t="s">
        <v>166</v>
      </c>
      <c r="B157" s="5">
        <f t="shared" si="45"/>
        <v>313</v>
      </c>
      <c r="C157" s="5">
        <f t="shared" si="46"/>
        <v>5</v>
      </c>
      <c r="D157" s="34">
        <v>2</v>
      </c>
      <c r="E157" s="34"/>
      <c r="F157" s="34">
        <v>120</v>
      </c>
      <c r="G157" s="34"/>
      <c r="H157" s="34"/>
      <c r="I157" s="35">
        <f t="shared" si="56"/>
        <v>9</v>
      </c>
      <c r="J157" s="34">
        <f t="shared" ref="J157:J188" si="57">F157*I157</f>
        <v>1080</v>
      </c>
      <c r="K157" s="56">
        <f t="shared" si="51"/>
        <v>71.25</v>
      </c>
      <c r="L157" s="76">
        <v>75</v>
      </c>
      <c r="M157" s="77">
        <v>0.95</v>
      </c>
      <c r="N157" s="58">
        <f t="shared" si="47"/>
        <v>3.9583333333333335</v>
      </c>
      <c r="O157" s="58">
        <f t="shared" si="55"/>
        <v>1.0416666666666665</v>
      </c>
      <c r="P157" s="58">
        <f t="shared" si="52"/>
        <v>5</v>
      </c>
      <c r="Q157" s="58" t="str">
        <f t="shared" si="48"/>
        <v>CDC LVL</v>
      </c>
      <c r="R157" s="56">
        <f t="shared" si="49"/>
        <v>38.8125</v>
      </c>
      <c r="S157" s="56">
        <f t="shared" si="50"/>
        <v>1.6196646341463412</v>
      </c>
      <c r="T157" s="57">
        <f t="shared" si="53"/>
        <v>4.1730489768665793E-2</v>
      </c>
      <c r="U157" s="56">
        <f t="shared" si="54"/>
        <v>40.432164634146339</v>
      </c>
    </row>
    <row r="158" spans="1:23" x14ac:dyDescent="0.25">
      <c r="A158" s="55" t="s">
        <v>166</v>
      </c>
      <c r="B158" s="5">
        <f>B156+1</f>
        <v>313</v>
      </c>
      <c r="C158" s="5">
        <f t="shared" si="46"/>
        <v>5</v>
      </c>
      <c r="D158" s="34">
        <v>2</v>
      </c>
      <c r="E158" s="34"/>
      <c r="F158" s="34">
        <v>165</v>
      </c>
      <c r="G158" s="34"/>
      <c r="H158" s="34"/>
      <c r="I158" s="35">
        <f t="shared" si="56"/>
        <v>9</v>
      </c>
      <c r="J158" s="34">
        <f t="shared" si="57"/>
        <v>1485</v>
      </c>
      <c r="K158" s="56">
        <f t="shared" si="51"/>
        <v>95</v>
      </c>
      <c r="L158" s="76">
        <v>100</v>
      </c>
      <c r="M158" s="77">
        <v>0.95</v>
      </c>
      <c r="N158" s="58">
        <f t="shared" si="47"/>
        <v>3.8383838383838382</v>
      </c>
      <c r="O158" s="58">
        <f t="shared" si="55"/>
        <v>1.1616161616161618</v>
      </c>
      <c r="P158" s="58">
        <f t="shared" si="52"/>
        <v>5</v>
      </c>
      <c r="Q158" s="58" t="str">
        <f t="shared" si="48"/>
        <v>CDC LVL</v>
      </c>
      <c r="R158" s="56">
        <f t="shared" si="49"/>
        <v>51.749999999999993</v>
      </c>
      <c r="S158" s="56">
        <f t="shared" si="50"/>
        <v>2.4834857723577239</v>
      </c>
      <c r="T158" s="57">
        <f t="shared" si="53"/>
        <v>4.7990063233965687E-2</v>
      </c>
      <c r="U158" s="56">
        <f t="shared" si="54"/>
        <v>54.233485772357717</v>
      </c>
    </row>
    <row r="159" spans="1:23" x14ac:dyDescent="0.25">
      <c r="A159" s="55" t="s">
        <v>166</v>
      </c>
      <c r="B159" s="5">
        <f>B157+1</f>
        <v>314</v>
      </c>
      <c r="C159" s="5">
        <f>C158</f>
        <v>5</v>
      </c>
      <c r="D159" s="34">
        <v>2</v>
      </c>
      <c r="E159" s="34"/>
      <c r="F159" s="34">
        <v>131</v>
      </c>
      <c r="G159" s="34"/>
      <c r="H159" s="34"/>
      <c r="I159" s="35">
        <f t="shared" si="56"/>
        <v>9</v>
      </c>
      <c r="J159" s="34">
        <f t="shared" si="57"/>
        <v>1179</v>
      </c>
      <c r="K159" s="56">
        <f t="shared" si="51"/>
        <v>95</v>
      </c>
      <c r="L159" s="76">
        <v>100</v>
      </c>
      <c r="M159" s="77">
        <v>0.95</v>
      </c>
      <c r="N159" s="58">
        <f t="shared" si="47"/>
        <v>4.8346055979643765</v>
      </c>
      <c r="O159" s="58">
        <f t="shared" si="55"/>
        <v>0.1653944020356235</v>
      </c>
      <c r="P159" s="58">
        <f t="shared" si="52"/>
        <v>5</v>
      </c>
      <c r="Q159" s="58" t="str">
        <f t="shared" si="48"/>
        <v>CDC LVL</v>
      </c>
      <c r="R159" s="56">
        <f t="shared" si="49"/>
        <v>51.749999999999993</v>
      </c>
      <c r="S159" s="56">
        <f t="shared" si="50"/>
        <v>0.28074186991869937</v>
      </c>
      <c r="T159" s="57">
        <f t="shared" si="53"/>
        <v>5.4249636699265583E-3</v>
      </c>
      <c r="U159" s="56">
        <f t="shared" si="54"/>
        <v>52.030741869918693</v>
      </c>
    </row>
    <row r="160" spans="1:23" x14ac:dyDescent="0.25">
      <c r="A160" s="55" t="s">
        <v>167</v>
      </c>
      <c r="B160" s="5">
        <f t="shared" si="45"/>
        <v>315</v>
      </c>
      <c r="C160" s="5">
        <f t="shared" ref="C160:C166" si="58">C159</f>
        <v>5</v>
      </c>
      <c r="D160" s="34">
        <v>2</v>
      </c>
      <c r="E160" s="34"/>
      <c r="F160" s="34">
        <v>900</v>
      </c>
      <c r="G160" s="34">
        <f>SUM(F153:F160)</f>
        <v>2632</v>
      </c>
      <c r="H160" s="34"/>
      <c r="I160" s="35">
        <f t="shared" si="56"/>
        <v>9</v>
      </c>
      <c r="J160" s="34">
        <f t="shared" si="57"/>
        <v>8100</v>
      </c>
      <c r="K160" s="56">
        <f t="shared" si="51"/>
        <v>50</v>
      </c>
      <c r="L160" s="76">
        <v>200</v>
      </c>
      <c r="M160" s="77">
        <v>0.25</v>
      </c>
      <c r="N160" s="58">
        <f t="shared" si="47"/>
        <v>0.37037037037037035</v>
      </c>
      <c r="O160" s="58">
        <f t="shared" si="55"/>
        <v>4.6296296296296298</v>
      </c>
      <c r="P160" s="58">
        <f t="shared" si="52"/>
        <v>5</v>
      </c>
      <c r="Q160" s="65" t="str">
        <f t="shared" si="48"/>
        <v>CDC LVL</v>
      </c>
      <c r="R160" s="56">
        <f t="shared" si="49"/>
        <v>103.49999999999999</v>
      </c>
      <c r="S160" s="56">
        <f t="shared" si="50"/>
        <v>53.988821138211378</v>
      </c>
      <c r="T160" s="57">
        <f t="shared" si="53"/>
        <v>0.52163112210832252</v>
      </c>
      <c r="U160" s="56">
        <f t="shared" si="54"/>
        <v>157.48882113821136</v>
      </c>
    </row>
    <row r="161" spans="1:23" s="42" customFormat="1" x14ac:dyDescent="0.25">
      <c r="A161" s="66" t="s">
        <v>196</v>
      </c>
      <c r="B161" s="67">
        <f t="shared" si="45"/>
        <v>316</v>
      </c>
      <c r="C161" s="67">
        <f t="shared" si="58"/>
        <v>5</v>
      </c>
      <c r="D161" s="68">
        <v>3</v>
      </c>
      <c r="E161" s="68"/>
      <c r="F161" s="68">
        <v>423</v>
      </c>
      <c r="G161" s="68"/>
      <c r="H161" s="68"/>
      <c r="I161" s="85">
        <f t="shared" si="56"/>
        <v>9</v>
      </c>
      <c r="J161" s="68">
        <f t="shared" si="57"/>
        <v>3807</v>
      </c>
      <c r="K161" s="69">
        <f t="shared" si="51"/>
        <v>285</v>
      </c>
      <c r="L161" s="80">
        <v>300</v>
      </c>
      <c r="M161" s="81">
        <v>0.95</v>
      </c>
      <c r="N161" s="71">
        <f t="shared" si="47"/>
        <v>4.4917257683215128</v>
      </c>
      <c r="O161" s="58">
        <f t="shared" si="55"/>
        <v>0.50827423167848718</v>
      </c>
      <c r="P161" s="71">
        <f t="shared" si="52"/>
        <v>5</v>
      </c>
      <c r="Q161" s="71" t="str">
        <f t="shared" si="48"/>
        <v>CDC LVL</v>
      </c>
      <c r="R161" s="69">
        <f t="shared" si="49"/>
        <v>155.25</v>
      </c>
      <c r="S161" s="69">
        <f t="shared" si="50"/>
        <v>2.785823170731708</v>
      </c>
      <c r="T161" s="70">
        <f t="shared" si="53"/>
        <v>1.7944110600526302E-2</v>
      </c>
      <c r="U161" s="69">
        <f t="shared" si="54"/>
        <v>158.0358231707317</v>
      </c>
      <c r="V161" s="47"/>
      <c r="W161" s="47"/>
    </row>
    <row r="162" spans="1:23" x14ac:dyDescent="0.25">
      <c r="A162" s="55" t="s">
        <v>166</v>
      </c>
      <c r="B162" s="5">
        <f t="shared" si="45"/>
        <v>317</v>
      </c>
      <c r="C162" s="5">
        <f t="shared" si="58"/>
        <v>5</v>
      </c>
      <c r="D162" s="34">
        <v>3</v>
      </c>
      <c r="E162" s="34"/>
      <c r="F162" s="34">
        <v>92</v>
      </c>
      <c r="G162" s="34"/>
      <c r="H162" s="34"/>
      <c r="I162" s="35">
        <f t="shared" si="56"/>
        <v>9</v>
      </c>
      <c r="J162" s="34">
        <f t="shared" si="57"/>
        <v>828</v>
      </c>
      <c r="K162" s="56">
        <f t="shared" si="51"/>
        <v>71.25</v>
      </c>
      <c r="L162" s="76">
        <v>75</v>
      </c>
      <c r="M162" s="77">
        <v>0.95</v>
      </c>
      <c r="N162" s="58">
        <f t="shared" si="47"/>
        <v>5.1630434782608692</v>
      </c>
      <c r="O162" s="58">
        <f t="shared" si="55"/>
        <v>0.16304347826086918</v>
      </c>
      <c r="P162" s="58">
        <f t="shared" si="52"/>
        <v>5.3260869565217384</v>
      </c>
      <c r="Q162" s="58" t="str">
        <f t="shared" si="48"/>
        <v>CDC LVL</v>
      </c>
      <c r="R162" s="56">
        <f t="shared" si="49"/>
        <v>38.8125</v>
      </c>
      <c r="S162" s="56">
        <f t="shared" si="50"/>
        <v>0.19435975609756051</v>
      </c>
      <c r="T162" s="57">
        <f t="shared" si="53"/>
        <v>5.0076587722398839E-3</v>
      </c>
      <c r="U162" s="56">
        <f t="shared" si="54"/>
        <v>39.006859756097562</v>
      </c>
    </row>
    <row r="163" spans="1:23" x14ac:dyDescent="0.25">
      <c r="A163" s="55" t="s">
        <v>166</v>
      </c>
      <c r="B163" s="5">
        <f t="shared" si="45"/>
        <v>318</v>
      </c>
      <c r="C163" s="5">
        <f t="shared" si="58"/>
        <v>5</v>
      </c>
      <c r="D163" s="34">
        <v>3</v>
      </c>
      <c r="E163" s="34"/>
      <c r="F163" s="34">
        <v>105</v>
      </c>
      <c r="G163" s="34"/>
      <c r="H163" s="34"/>
      <c r="I163" s="35">
        <f t="shared" si="56"/>
        <v>9</v>
      </c>
      <c r="J163" s="34">
        <f t="shared" si="57"/>
        <v>945</v>
      </c>
      <c r="K163" s="56">
        <f t="shared" si="51"/>
        <v>71.25</v>
      </c>
      <c r="L163" s="76">
        <v>75</v>
      </c>
      <c r="M163" s="77">
        <v>0.95</v>
      </c>
      <c r="N163" s="58">
        <f t="shared" si="47"/>
        <v>4.5238095238095237</v>
      </c>
      <c r="O163" s="58">
        <f t="shared" si="55"/>
        <v>0.47619047619047628</v>
      </c>
      <c r="P163" s="58">
        <f t="shared" si="52"/>
        <v>5</v>
      </c>
      <c r="Q163" s="58" t="str">
        <f t="shared" si="48"/>
        <v>CDC LVL</v>
      </c>
      <c r="R163" s="56">
        <f t="shared" si="49"/>
        <v>38.8125</v>
      </c>
      <c r="S163" s="56">
        <f t="shared" si="50"/>
        <v>0.64786585365853677</v>
      </c>
      <c r="T163" s="57">
        <f t="shared" si="53"/>
        <v>1.6692195907466324E-2</v>
      </c>
      <c r="U163" s="56">
        <f t="shared" si="54"/>
        <v>39.460365853658537</v>
      </c>
    </row>
    <row r="164" spans="1:23" x14ac:dyDescent="0.25">
      <c r="A164" s="55" t="s">
        <v>166</v>
      </c>
      <c r="B164" s="5">
        <f t="shared" si="45"/>
        <v>319</v>
      </c>
      <c r="C164" s="5">
        <f t="shared" si="58"/>
        <v>5</v>
      </c>
      <c r="D164" s="34">
        <v>3</v>
      </c>
      <c r="E164" s="34"/>
      <c r="F164" s="34">
        <v>118</v>
      </c>
      <c r="G164" s="34"/>
      <c r="H164" s="34"/>
      <c r="I164" s="35">
        <f t="shared" si="56"/>
        <v>9</v>
      </c>
      <c r="J164" s="34">
        <f t="shared" si="57"/>
        <v>1062</v>
      </c>
      <c r="K164" s="56">
        <f t="shared" si="51"/>
        <v>71.25</v>
      </c>
      <c r="L164" s="76">
        <v>75</v>
      </c>
      <c r="M164" s="77">
        <v>0.95</v>
      </c>
      <c r="N164" s="58">
        <f t="shared" si="47"/>
        <v>4.0254237288135597</v>
      </c>
      <c r="O164" s="58">
        <f t="shared" si="55"/>
        <v>0.9745762711864403</v>
      </c>
      <c r="P164" s="58">
        <f t="shared" si="52"/>
        <v>5</v>
      </c>
      <c r="Q164" s="58" t="str">
        <f t="shared" si="48"/>
        <v>CDC LVL</v>
      </c>
      <c r="R164" s="56">
        <f t="shared" si="49"/>
        <v>38.8125</v>
      </c>
      <c r="S164" s="56">
        <f t="shared" si="50"/>
        <v>1.4900914634146336</v>
      </c>
      <c r="T164" s="57">
        <f t="shared" si="53"/>
        <v>3.8392050587172523E-2</v>
      </c>
      <c r="U164" s="56">
        <f t="shared" si="54"/>
        <v>40.302591463414636</v>
      </c>
    </row>
    <row r="165" spans="1:23" x14ac:dyDescent="0.25">
      <c r="A165" s="55" t="s">
        <v>166</v>
      </c>
      <c r="B165" s="5">
        <f t="shared" si="45"/>
        <v>320</v>
      </c>
      <c r="C165" s="5">
        <f t="shared" si="58"/>
        <v>5</v>
      </c>
      <c r="D165" s="34">
        <v>3</v>
      </c>
      <c r="E165" s="34"/>
      <c r="F165" s="34">
        <v>116</v>
      </c>
      <c r="G165" s="34"/>
      <c r="H165" s="34"/>
      <c r="I165" s="35">
        <f t="shared" si="56"/>
        <v>9</v>
      </c>
      <c r="J165" s="34">
        <f t="shared" si="57"/>
        <v>1044</v>
      </c>
      <c r="K165" s="56">
        <f t="shared" si="51"/>
        <v>71.25</v>
      </c>
      <c r="L165" s="76">
        <v>75</v>
      </c>
      <c r="M165" s="77">
        <v>0.95</v>
      </c>
      <c r="N165" s="58">
        <f t="shared" si="47"/>
        <v>4.0948275862068968</v>
      </c>
      <c r="O165" s="58">
        <f t="shared" si="55"/>
        <v>0.9051724137931032</v>
      </c>
      <c r="P165" s="58">
        <f t="shared" si="52"/>
        <v>5</v>
      </c>
      <c r="Q165" s="58" t="str">
        <f t="shared" si="48"/>
        <v>CDC LVL</v>
      </c>
      <c r="R165" s="56">
        <f t="shared" si="49"/>
        <v>38.8125</v>
      </c>
      <c r="S165" s="56">
        <f t="shared" si="50"/>
        <v>1.3605182926829265</v>
      </c>
      <c r="T165" s="57">
        <f t="shared" si="53"/>
        <v>3.5053611405679266E-2</v>
      </c>
      <c r="U165" s="56">
        <f t="shared" si="54"/>
        <v>40.173018292682926</v>
      </c>
    </row>
    <row r="166" spans="1:23" x14ac:dyDescent="0.25">
      <c r="A166" s="55" t="s">
        <v>166</v>
      </c>
      <c r="B166" s="5">
        <f t="shared" si="45"/>
        <v>321</v>
      </c>
      <c r="C166" s="5">
        <f t="shared" si="58"/>
        <v>5</v>
      </c>
      <c r="D166" s="34">
        <v>3</v>
      </c>
      <c r="E166" s="34"/>
      <c r="F166" s="34">
        <v>118</v>
      </c>
      <c r="G166" s="34"/>
      <c r="H166" s="34"/>
      <c r="I166" s="35">
        <f t="shared" si="56"/>
        <v>9</v>
      </c>
      <c r="J166" s="34">
        <f t="shared" si="57"/>
        <v>1062</v>
      </c>
      <c r="K166" s="56">
        <f t="shared" si="51"/>
        <v>71.25</v>
      </c>
      <c r="L166" s="76">
        <v>75</v>
      </c>
      <c r="M166" s="77">
        <v>0.95</v>
      </c>
      <c r="N166" s="58">
        <f t="shared" si="47"/>
        <v>4.0254237288135597</v>
      </c>
      <c r="O166" s="58">
        <f t="shared" si="55"/>
        <v>0.9745762711864403</v>
      </c>
      <c r="P166" s="58">
        <f t="shared" si="52"/>
        <v>5</v>
      </c>
      <c r="Q166" s="58" t="str">
        <f t="shared" si="48"/>
        <v>CDC LVL</v>
      </c>
      <c r="R166" s="56">
        <f t="shared" si="49"/>
        <v>38.8125</v>
      </c>
      <c r="S166" s="56">
        <f t="shared" si="50"/>
        <v>1.4900914634146336</v>
      </c>
      <c r="T166" s="57">
        <f t="shared" si="53"/>
        <v>3.8392050587172523E-2</v>
      </c>
      <c r="U166" s="56">
        <f t="shared" si="54"/>
        <v>40.302591463414636</v>
      </c>
    </row>
    <row r="167" spans="1:23" x14ac:dyDescent="0.25">
      <c r="A167" s="55" t="s">
        <v>166</v>
      </c>
      <c r="B167" s="5">
        <f>B165+1</f>
        <v>321</v>
      </c>
      <c r="C167" s="5">
        <f>C165</f>
        <v>5</v>
      </c>
      <c r="D167" s="34">
        <v>3</v>
      </c>
      <c r="E167" s="34"/>
      <c r="F167" s="34">
        <v>118</v>
      </c>
      <c r="G167" s="34"/>
      <c r="H167" s="34"/>
      <c r="I167" s="35">
        <f t="shared" si="56"/>
        <v>9</v>
      </c>
      <c r="J167" s="34">
        <f t="shared" si="57"/>
        <v>1062</v>
      </c>
      <c r="K167" s="56">
        <f t="shared" si="51"/>
        <v>71.25</v>
      </c>
      <c r="L167" s="76">
        <v>75</v>
      </c>
      <c r="M167" s="77">
        <v>0.95</v>
      </c>
      <c r="N167" s="58">
        <f t="shared" si="47"/>
        <v>4.0254237288135597</v>
      </c>
      <c r="O167" s="58">
        <f t="shared" si="55"/>
        <v>0.9745762711864403</v>
      </c>
      <c r="P167" s="58">
        <f t="shared" si="52"/>
        <v>5</v>
      </c>
      <c r="Q167" s="58" t="str">
        <f t="shared" si="48"/>
        <v>CDC LVL</v>
      </c>
      <c r="R167" s="56">
        <f t="shared" si="49"/>
        <v>38.8125</v>
      </c>
      <c r="S167" s="56">
        <f t="shared" si="50"/>
        <v>1.4900914634146336</v>
      </c>
      <c r="T167" s="57">
        <f t="shared" si="53"/>
        <v>3.8392050587172523E-2</v>
      </c>
      <c r="U167" s="56">
        <f t="shared" si="54"/>
        <v>40.302591463414636</v>
      </c>
    </row>
    <row r="168" spans="1:23" x14ac:dyDescent="0.25">
      <c r="A168" s="55" t="s">
        <v>166</v>
      </c>
      <c r="B168" s="5">
        <f>B165+1</f>
        <v>321</v>
      </c>
      <c r="C168" s="5">
        <f>C165</f>
        <v>5</v>
      </c>
      <c r="D168" s="34">
        <v>3</v>
      </c>
      <c r="E168" s="34"/>
      <c r="F168" s="34">
        <v>116</v>
      </c>
      <c r="G168" s="34"/>
      <c r="H168" s="34"/>
      <c r="I168" s="35">
        <f t="shared" si="56"/>
        <v>9</v>
      </c>
      <c r="J168" s="34">
        <f t="shared" si="57"/>
        <v>1044</v>
      </c>
      <c r="K168" s="56">
        <f t="shared" si="51"/>
        <v>71.25</v>
      </c>
      <c r="L168" s="76">
        <v>75</v>
      </c>
      <c r="M168" s="77">
        <v>0.95</v>
      </c>
      <c r="N168" s="58">
        <f t="shared" si="47"/>
        <v>4.0948275862068968</v>
      </c>
      <c r="O168" s="58">
        <f t="shared" si="55"/>
        <v>0.9051724137931032</v>
      </c>
      <c r="P168" s="58">
        <f t="shared" si="52"/>
        <v>5</v>
      </c>
      <c r="Q168" s="58" t="str">
        <f t="shared" si="48"/>
        <v>CDC LVL</v>
      </c>
      <c r="R168" s="56">
        <f t="shared" si="49"/>
        <v>38.8125</v>
      </c>
      <c r="S168" s="56">
        <f t="shared" si="50"/>
        <v>1.3605182926829265</v>
      </c>
      <c r="T168" s="57">
        <f t="shared" si="53"/>
        <v>3.5053611405679266E-2</v>
      </c>
      <c r="U168" s="56">
        <f t="shared" si="54"/>
        <v>40.173018292682926</v>
      </c>
    </row>
    <row r="169" spans="1:23" x14ac:dyDescent="0.25">
      <c r="A169" s="55" t="s">
        <v>166</v>
      </c>
      <c r="B169" s="5">
        <f>B166+1</f>
        <v>322</v>
      </c>
      <c r="C169" s="5">
        <f>C166</f>
        <v>5</v>
      </c>
      <c r="D169" s="34">
        <v>3</v>
      </c>
      <c r="E169" s="34"/>
      <c r="F169" s="34">
        <v>119</v>
      </c>
      <c r="G169" s="34"/>
      <c r="H169" s="34"/>
      <c r="I169" s="35">
        <f t="shared" si="56"/>
        <v>9</v>
      </c>
      <c r="J169" s="34">
        <f t="shared" si="57"/>
        <v>1071</v>
      </c>
      <c r="K169" s="56">
        <f t="shared" si="51"/>
        <v>71.25</v>
      </c>
      <c r="L169" s="76">
        <v>75</v>
      </c>
      <c r="M169" s="77">
        <v>0.95</v>
      </c>
      <c r="N169" s="58">
        <f t="shared" si="47"/>
        <v>3.9915966386554622</v>
      </c>
      <c r="O169" s="58">
        <f t="shared" si="55"/>
        <v>1.0084033613445378</v>
      </c>
      <c r="P169" s="58">
        <f t="shared" si="52"/>
        <v>5</v>
      </c>
      <c r="Q169" s="58" t="str">
        <f t="shared" si="48"/>
        <v>CDC LVL</v>
      </c>
      <c r="R169" s="56">
        <f t="shared" si="49"/>
        <v>38.8125</v>
      </c>
      <c r="S169" s="56">
        <f t="shared" si="50"/>
        <v>1.5548780487804876</v>
      </c>
      <c r="T169" s="57">
        <f t="shared" si="53"/>
        <v>4.0061270177919169E-2</v>
      </c>
      <c r="U169" s="56">
        <f t="shared" si="54"/>
        <v>40.367378048780488</v>
      </c>
    </row>
    <row r="170" spans="1:23" x14ac:dyDescent="0.25">
      <c r="A170" s="55" t="s">
        <v>176</v>
      </c>
      <c r="B170" s="5">
        <f t="shared" si="45"/>
        <v>323</v>
      </c>
      <c r="C170" s="5">
        <f t="shared" ref="C170:C177" si="59">C169</f>
        <v>5</v>
      </c>
      <c r="D170" s="34">
        <v>3</v>
      </c>
      <c r="E170" s="34"/>
      <c r="F170" s="34">
        <v>598</v>
      </c>
      <c r="G170" s="34"/>
      <c r="H170" s="34"/>
      <c r="I170" s="35">
        <f t="shared" si="56"/>
        <v>9</v>
      </c>
      <c r="J170" s="34">
        <f t="shared" si="57"/>
        <v>5382</v>
      </c>
      <c r="K170" s="56">
        <f t="shared" si="51"/>
        <v>30</v>
      </c>
      <c r="L170" s="76">
        <v>300</v>
      </c>
      <c r="M170" s="77">
        <v>0.1</v>
      </c>
      <c r="N170" s="58">
        <f t="shared" si="47"/>
        <v>0.33444816053511706</v>
      </c>
      <c r="O170" s="58">
        <f t="shared" si="55"/>
        <v>4.6655518394648832</v>
      </c>
      <c r="P170" s="58">
        <f t="shared" si="52"/>
        <v>5</v>
      </c>
      <c r="Q170" s="65" t="str">
        <f t="shared" si="48"/>
        <v>CDC LVL</v>
      </c>
      <c r="R170" s="56">
        <f t="shared" si="49"/>
        <v>155.25</v>
      </c>
      <c r="S170" s="56">
        <f t="shared" si="50"/>
        <v>36.150914634146346</v>
      </c>
      <c r="T170" s="57">
        <f t="shared" si="53"/>
        <v>0.23285613290915522</v>
      </c>
      <c r="U170" s="56">
        <f t="shared" si="54"/>
        <v>191.40091463414635</v>
      </c>
    </row>
    <row r="171" spans="1:23" x14ac:dyDescent="0.25">
      <c r="A171" s="55" t="s">
        <v>175</v>
      </c>
      <c r="B171" s="5">
        <f t="shared" si="45"/>
        <v>324</v>
      </c>
      <c r="C171" s="5">
        <f t="shared" si="59"/>
        <v>5</v>
      </c>
      <c r="D171" s="34">
        <v>3</v>
      </c>
      <c r="E171" s="34"/>
      <c r="F171" s="34">
        <v>172</v>
      </c>
      <c r="G171" s="34">
        <f>SUM(F161:F171)</f>
        <v>2095</v>
      </c>
      <c r="H171" s="34"/>
      <c r="I171" s="35">
        <f t="shared" si="56"/>
        <v>9</v>
      </c>
      <c r="J171" s="34">
        <f t="shared" si="57"/>
        <v>1548</v>
      </c>
      <c r="K171" s="56">
        <f t="shared" si="51"/>
        <v>10</v>
      </c>
      <c r="L171" s="76">
        <v>100</v>
      </c>
      <c r="M171" s="77">
        <v>0.1</v>
      </c>
      <c r="N171" s="58">
        <f t="shared" si="47"/>
        <v>0.38759689922480622</v>
      </c>
      <c r="O171" s="58">
        <f t="shared" si="55"/>
        <v>4.612403100775194</v>
      </c>
      <c r="P171" s="58">
        <f t="shared" si="52"/>
        <v>5</v>
      </c>
      <c r="Q171" s="65" t="str">
        <f t="shared" si="48"/>
        <v>CDC LVL</v>
      </c>
      <c r="R171" s="56">
        <f t="shared" si="49"/>
        <v>51.749999999999993</v>
      </c>
      <c r="S171" s="56">
        <f t="shared" si="50"/>
        <v>10.279471544715449</v>
      </c>
      <c r="T171" s="57">
        <f t="shared" si="53"/>
        <v>0.19863713129884927</v>
      </c>
      <c r="U171" s="56">
        <f t="shared" si="54"/>
        <v>62.029471544715442</v>
      </c>
    </row>
    <row r="172" spans="1:23" s="42" customFormat="1" x14ac:dyDescent="0.25">
      <c r="A172" s="66" t="s">
        <v>181</v>
      </c>
      <c r="B172" s="67">
        <f t="shared" si="45"/>
        <v>325</v>
      </c>
      <c r="C172" s="67">
        <f t="shared" si="59"/>
        <v>5</v>
      </c>
      <c r="D172" s="68">
        <v>4</v>
      </c>
      <c r="E172" s="68"/>
      <c r="F172" s="68">
        <v>207</v>
      </c>
      <c r="G172" s="68"/>
      <c r="H172" s="68"/>
      <c r="I172" s="85">
        <f t="shared" si="56"/>
        <v>9</v>
      </c>
      <c r="J172" s="68">
        <f t="shared" si="57"/>
        <v>1863</v>
      </c>
      <c r="K172" s="69">
        <f t="shared" si="51"/>
        <v>95</v>
      </c>
      <c r="L172" s="80">
        <v>100</v>
      </c>
      <c r="M172" s="81">
        <v>0.95</v>
      </c>
      <c r="N172" s="71">
        <f t="shared" si="47"/>
        <v>3.0595813204508855</v>
      </c>
      <c r="O172" s="58">
        <f t="shared" si="55"/>
        <v>1.9404186795491145</v>
      </c>
      <c r="P172" s="71">
        <f t="shared" si="52"/>
        <v>5</v>
      </c>
      <c r="Q172" s="71" t="str">
        <f t="shared" si="48"/>
        <v>CDC LVL</v>
      </c>
      <c r="R172" s="69">
        <f t="shared" si="49"/>
        <v>51.749999999999993</v>
      </c>
      <c r="S172" s="69">
        <f t="shared" si="50"/>
        <v>5.2045223577235786</v>
      </c>
      <c r="T172" s="70">
        <f t="shared" si="53"/>
        <v>0.10057048034248463</v>
      </c>
      <c r="U172" s="69">
        <f t="shared" si="54"/>
        <v>56.954522357723569</v>
      </c>
      <c r="V172" s="47"/>
      <c r="W172" s="47"/>
    </row>
    <row r="173" spans="1:23" x14ac:dyDescent="0.25">
      <c r="A173" s="55" t="s">
        <v>176</v>
      </c>
      <c r="B173" s="5">
        <f t="shared" si="45"/>
        <v>326</v>
      </c>
      <c r="C173" s="5">
        <f t="shared" si="59"/>
        <v>5</v>
      </c>
      <c r="D173" s="34">
        <v>4</v>
      </c>
      <c r="E173" s="34"/>
      <c r="F173" s="34">
        <v>600</v>
      </c>
      <c r="G173" s="34"/>
      <c r="H173" s="34"/>
      <c r="I173" s="35">
        <f t="shared" si="56"/>
        <v>9</v>
      </c>
      <c r="J173" s="34">
        <f t="shared" si="57"/>
        <v>5400</v>
      </c>
      <c r="K173" s="56">
        <f t="shared" si="51"/>
        <v>332.5</v>
      </c>
      <c r="L173" s="76">
        <v>350</v>
      </c>
      <c r="M173" s="77">
        <v>0.95</v>
      </c>
      <c r="N173" s="58">
        <f t="shared" si="47"/>
        <v>3.6944444444444446</v>
      </c>
      <c r="O173" s="58">
        <f t="shared" si="55"/>
        <v>1.3055555555555554</v>
      </c>
      <c r="P173" s="58">
        <f t="shared" si="52"/>
        <v>5</v>
      </c>
      <c r="Q173" s="58" t="str">
        <f t="shared" si="48"/>
        <v>CDC LVL</v>
      </c>
      <c r="R173" s="56">
        <f t="shared" si="49"/>
        <v>181.125</v>
      </c>
      <c r="S173" s="56">
        <f t="shared" si="50"/>
        <v>10.149898373983739</v>
      </c>
      <c r="T173" s="57">
        <f t="shared" si="53"/>
        <v>5.6038086260779787E-2</v>
      </c>
      <c r="U173" s="56">
        <f t="shared" si="54"/>
        <v>191.27489837398375</v>
      </c>
    </row>
    <row r="174" spans="1:23" x14ac:dyDescent="0.25">
      <c r="A174" s="55" t="s">
        <v>177</v>
      </c>
      <c r="B174" s="5">
        <f t="shared" si="45"/>
        <v>327</v>
      </c>
      <c r="C174" s="5">
        <f t="shared" si="59"/>
        <v>5</v>
      </c>
      <c r="D174" s="34">
        <v>4</v>
      </c>
      <c r="E174" s="34"/>
      <c r="F174" s="34">
        <v>400</v>
      </c>
      <c r="G174" s="34"/>
      <c r="H174" s="34"/>
      <c r="I174" s="35">
        <f t="shared" si="56"/>
        <v>9</v>
      </c>
      <c r="J174" s="34">
        <f t="shared" si="57"/>
        <v>3600</v>
      </c>
      <c r="K174" s="56">
        <f t="shared" si="51"/>
        <v>190</v>
      </c>
      <c r="L174" s="76">
        <v>200</v>
      </c>
      <c r="M174" s="77">
        <v>0.95</v>
      </c>
      <c r="N174" s="58">
        <f t="shared" si="47"/>
        <v>3.1666666666666665</v>
      </c>
      <c r="O174" s="58">
        <f t="shared" si="55"/>
        <v>1.8333333333333335</v>
      </c>
      <c r="P174" s="58">
        <f t="shared" si="52"/>
        <v>5</v>
      </c>
      <c r="Q174" s="58" t="str">
        <f t="shared" si="48"/>
        <v>CDC LVL</v>
      </c>
      <c r="R174" s="56">
        <f t="shared" si="49"/>
        <v>103.49999999999999</v>
      </c>
      <c r="S174" s="56">
        <f t="shared" si="50"/>
        <v>9.5020325203252032</v>
      </c>
      <c r="T174" s="57">
        <f t="shared" si="53"/>
        <v>9.1807077491064773E-2</v>
      </c>
      <c r="U174" s="56">
        <f t="shared" si="54"/>
        <v>113.00203252032519</v>
      </c>
    </row>
    <row r="175" spans="1:23" x14ac:dyDescent="0.25">
      <c r="A175" s="55" t="s">
        <v>178</v>
      </c>
      <c r="B175" s="5">
        <f t="shared" si="45"/>
        <v>328</v>
      </c>
      <c r="C175" s="5">
        <f t="shared" si="59"/>
        <v>5</v>
      </c>
      <c r="D175" s="34">
        <v>4</v>
      </c>
      <c r="E175" s="34"/>
      <c r="F175" s="34">
        <v>300</v>
      </c>
      <c r="G175" s="34">
        <f>SUM(F172:F175)</f>
        <v>1507</v>
      </c>
      <c r="H175" s="34"/>
      <c r="I175" s="35">
        <f t="shared" si="56"/>
        <v>9</v>
      </c>
      <c r="J175" s="34">
        <f t="shared" si="57"/>
        <v>2700</v>
      </c>
      <c r="K175" s="56">
        <f t="shared" si="51"/>
        <v>190</v>
      </c>
      <c r="L175" s="76">
        <v>200</v>
      </c>
      <c r="M175" s="77">
        <v>0.95</v>
      </c>
      <c r="N175" s="58">
        <f t="shared" si="47"/>
        <v>4.2222222222222223</v>
      </c>
      <c r="O175" s="58">
        <f t="shared" si="55"/>
        <v>0.77777777777777768</v>
      </c>
      <c r="P175" s="58">
        <f t="shared" si="52"/>
        <v>5</v>
      </c>
      <c r="Q175" s="58" t="str">
        <f t="shared" si="48"/>
        <v>CDC LVL</v>
      </c>
      <c r="R175" s="56">
        <f t="shared" si="49"/>
        <v>103.49999999999999</v>
      </c>
      <c r="S175" s="56">
        <f t="shared" si="50"/>
        <v>3.0233739837398375</v>
      </c>
      <c r="T175" s="57">
        <f t="shared" si="53"/>
        <v>2.9211342838066066E-2</v>
      </c>
      <c r="U175" s="56">
        <f t="shared" si="54"/>
        <v>106.52337398373982</v>
      </c>
    </row>
    <row r="176" spans="1:23" s="42" customFormat="1" x14ac:dyDescent="0.25">
      <c r="A176" s="66" t="s">
        <v>187</v>
      </c>
      <c r="B176" s="67">
        <f>B174+1</f>
        <v>328</v>
      </c>
      <c r="C176" s="67">
        <f t="shared" si="59"/>
        <v>5</v>
      </c>
      <c r="D176" s="68">
        <v>5</v>
      </c>
      <c r="E176" s="68"/>
      <c r="F176" s="68">
        <v>400</v>
      </c>
      <c r="G176" s="68"/>
      <c r="H176" s="68"/>
      <c r="I176" s="85">
        <f t="shared" si="56"/>
        <v>9</v>
      </c>
      <c r="J176" s="68">
        <f t="shared" si="57"/>
        <v>3600</v>
      </c>
      <c r="K176" s="69">
        <f t="shared" si="51"/>
        <v>237.5</v>
      </c>
      <c r="L176" s="80">
        <v>250</v>
      </c>
      <c r="M176" s="81">
        <v>0.95</v>
      </c>
      <c r="N176" s="71">
        <f t="shared" si="47"/>
        <v>3.9583333333333335</v>
      </c>
      <c r="O176" s="58">
        <f t="shared" si="55"/>
        <v>1.0416666666666665</v>
      </c>
      <c r="P176" s="71">
        <f t="shared" si="52"/>
        <v>5</v>
      </c>
      <c r="Q176" s="71" t="str">
        <f t="shared" si="48"/>
        <v>CDC LVL</v>
      </c>
      <c r="R176" s="69">
        <f t="shared" si="49"/>
        <v>129.375</v>
      </c>
      <c r="S176" s="69">
        <f t="shared" si="50"/>
        <v>5.3988821138211369</v>
      </c>
      <c r="T176" s="70">
        <f t="shared" si="53"/>
        <v>4.1730489768665793E-2</v>
      </c>
      <c r="U176" s="69">
        <f t="shared" si="54"/>
        <v>134.77388211382114</v>
      </c>
      <c r="V176" s="47"/>
      <c r="W176" s="47"/>
    </row>
    <row r="177" spans="1:23" x14ac:dyDescent="0.25">
      <c r="A177" s="55" t="s">
        <v>187</v>
      </c>
      <c r="B177" s="5">
        <f>B175+1</f>
        <v>329</v>
      </c>
      <c r="C177" s="5">
        <f t="shared" si="59"/>
        <v>5</v>
      </c>
      <c r="D177" s="34">
        <v>5</v>
      </c>
      <c r="E177" s="34"/>
      <c r="F177" s="34">
        <v>400</v>
      </c>
      <c r="G177" s="34">
        <f>SUM(F176:F177)</f>
        <v>800</v>
      </c>
      <c r="H177" s="59">
        <f>SUM(F139:F177)</f>
        <v>9127</v>
      </c>
      <c r="I177" s="35">
        <f t="shared" si="56"/>
        <v>9</v>
      </c>
      <c r="J177" s="34">
        <f t="shared" si="57"/>
        <v>3600</v>
      </c>
      <c r="K177" s="56">
        <f t="shared" si="51"/>
        <v>237.5</v>
      </c>
      <c r="L177" s="76">
        <v>250</v>
      </c>
      <c r="M177" s="77">
        <v>0.95</v>
      </c>
      <c r="N177" s="58">
        <f t="shared" si="47"/>
        <v>3.9583333333333335</v>
      </c>
      <c r="O177" s="58">
        <f t="shared" si="55"/>
        <v>1.0416666666666665</v>
      </c>
      <c r="P177" s="58">
        <f t="shared" si="52"/>
        <v>5</v>
      </c>
      <c r="Q177" s="58" t="str">
        <f t="shared" si="48"/>
        <v>CDC LVL</v>
      </c>
      <c r="R177" s="56">
        <f t="shared" si="49"/>
        <v>129.375</v>
      </c>
      <c r="S177" s="56">
        <f t="shared" si="50"/>
        <v>5.3988821138211369</v>
      </c>
      <c r="T177" s="57">
        <f t="shared" si="53"/>
        <v>4.1730489768665793E-2</v>
      </c>
      <c r="U177" s="56">
        <f t="shared" si="54"/>
        <v>134.77388211382114</v>
      </c>
    </row>
    <row r="178" spans="1:23" s="39" customFormat="1" x14ac:dyDescent="0.25">
      <c r="A178" s="60" t="s">
        <v>166</v>
      </c>
      <c r="B178" s="13">
        <v>300</v>
      </c>
      <c r="C178" s="13">
        <v>6</v>
      </c>
      <c r="D178" s="61">
        <v>1</v>
      </c>
      <c r="E178" s="61"/>
      <c r="F178" s="61">
        <v>121</v>
      </c>
      <c r="G178" s="61"/>
      <c r="H178" s="61"/>
      <c r="I178" s="84">
        <f t="shared" si="56"/>
        <v>9</v>
      </c>
      <c r="J178" s="61">
        <f t="shared" si="57"/>
        <v>1089</v>
      </c>
      <c r="K178" s="62">
        <f t="shared" si="51"/>
        <v>71.25</v>
      </c>
      <c r="L178" s="78">
        <v>75</v>
      </c>
      <c r="M178" s="79">
        <v>0.95</v>
      </c>
      <c r="N178" s="64">
        <f t="shared" si="47"/>
        <v>3.9256198347107438</v>
      </c>
      <c r="O178" s="58">
        <f t="shared" si="55"/>
        <v>1.0743801652892562</v>
      </c>
      <c r="P178" s="64">
        <f t="shared" si="52"/>
        <v>5</v>
      </c>
      <c r="Q178" s="64" t="str">
        <f t="shared" si="48"/>
        <v>CDC LVL</v>
      </c>
      <c r="R178" s="62">
        <f t="shared" si="49"/>
        <v>38.8125</v>
      </c>
      <c r="S178" s="62">
        <f t="shared" si="50"/>
        <v>1.684451219512195</v>
      </c>
      <c r="T178" s="63">
        <f t="shared" si="53"/>
        <v>4.3399709359412432E-2</v>
      </c>
      <c r="U178" s="62">
        <f t="shared" si="54"/>
        <v>40.496951219512198</v>
      </c>
      <c r="V178" s="41"/>
      <c r="W178" s="41"/>
    </row>
    <row r="179" spans="1:23" x14ac:dyDescent="0.25">
      <c r="A179" s="55" t="s">
        <v>166</v>
      </c>
      <c r="B179" s="5">
        <f t="shared" ref="B179:B214" si="60">B178+1</f>
        <v>301</v>
      </c>
      <c r="C179" s="5">
        <f t="shared" ref="C179:C197" si="61">C178</f>
        <v>6</v>
      </c>
      <c r="D179" s="34">
        <v>1</v>
      </c>
      <c r="E179" s="34"/>
      <c r="F179" s="34">
        <v>119</v>
      </c>
      <c r="G179" s="34"/>
      <c r="H179" s="34"/>
      <c r="I179" s="35">
        <f t="shared" si="56"/>
        <v>9</v>
      </c>
      <c r="J179" s="34">
        <f t="shared" si="57"/>
        <v>1071</v>
      </c>
      <c r="K179" s="56">
        <f t="shared" si="51"/>
        <v>71.25</v>
      </c>
      <c r="L179" s="76">
        <v>75</v>
      </c>
      <c r="M179" s="77">
        <v>0.95</v>
      </c>
      <c r="N179" s="58">
        <f t="shared" si="47"/>
        <v>3.9915966386554622</v>
      </c>
      <c r="O179" s="58">
        <f t="shared" si="55"/>
        <v>1.0084033613445378</v>
      </c>
      <c r="P179" s="58">
        <f t="shared" si="52"/>
        <v>5</v>
      </c>
      <c r="Q179" s="58" t="str">
        <f t="shared" si="48"/>
        <v>CDC LVL</v>
      </c>
      <c r="R179" s="56">
        <f t="shared" si="49"/>
        <v>38.8125</v>
      </c>
      <c r="S179" s="56">
        <f t="shared" si="50"/>
        <v>1.5548780487804876</v>
      </c>
      <c r="T179" s="57">
        <f t="shared" si="53"/>
        <v>4.0061270177919169E-2</v>
      </c>
      <c r="U179" s="56">
        <f t="shared" si="54"/>
        <v>40.367378048780488</v>
      </c>
    </row>
    <row r="180" spans="1:23" x14ac:dyDescent="0.25">
      <c r="A180" s="55" t="s">
        <v>166</v>
      </c>
      <c r="B180" s="5">
        <f t="shared" si="60"/>
        <v>302</v>
      </c>
      <c r="C180" s="5">
        <f t="shared" si="61"/>
        <v>6</v>
      </c>
      <c r="D180" s="34">
        <v>1</v>
      </c>
      <c r="E180" s="34"/>
      <c r="F180" s="34">
        <v>119</v>
      </c>
      <c r="G180" s="34"/>
      <c r="H180" s="34"/>
      <c r="I180" s="35">
        <f t="shared" si="56"/>
        <v>9</v>
      </c>
      <c r="J180" s="34">
        <f t="shared" si="57"/>
        <v>1071</v>
      </c>
      <c r="K180" s="56">
        <f t="shared" si="51"/>
        <v>19.5</v>
      </c>
      <c r="L180" s="76">
        <v>75</v>
      </c>
      <c r="M180" s="77">
        <v>0.26</v>
      </c>
      <c r="N180" s="58">
        <f t="shared" si="47"/>
        <v>1.0924369747899159</v>
      </c>
      <c r="O180" s="58">
        <f t="shared" si="55"/>
        <v>3.9075630252100844</v>
      </c>
      <c r="P180" s="58">
        <f t="shared" si="52"/>
        <v>5</v>
      </c>
      <c r="Q180" s="65" t="str">
        <f t="shared" si="48"/>
        <v>CDC LVL</v>
      </c>
      <c r="R180" s="56">
        <f t="shared" si="49"/>
        <v>38.8125</v>
      </c>
      <c r="S180" s="56">
        <f t="shared" si="50"/>
        <v>6.0251524390243905</v>
      </c>
      <c r="T180" s="57">
        <f t="shared" si="53"/>
        <v>0.15523742193943679</v>
      </c>
      <c r="U180" s="56">
        <f t="shared" si="54"/>
        <v>44.837652439024389</v>
      </c>
    </row>
    <row r="181" spans="1:23" x14ac:dyDescent="0.25">
      <c r="A181" s="55" t="s">
        <v>166</v>
      </c>
      <c r="B181" s="5">
        <f t="shared" si="60"/>
        <v>303</v>
      </c>
      <c r="C181" s="5">
        <f t="shared" si="61"/>
        <v>6</v>
      </c>
      <c r="D181" s="34">
        <v>1</v>
      </c>
      <c r="E181" s="34"/>
      <c r="F181" s="34">
        <v>189</v>
      </c>
      <c r="G181" s="34"/>
      <c r="H181" s="34"/>
      <c r="I181" s="35">
        <f t="shared" si="56"/>
        <v>9</v>
      </c>
      <c r="J181" s="34">
        <f t="shared" si="57"/>
        <v>1701</v>
      </c>
      <c r="K181" s="56">
        <f t="shared" si="51"/>
        <v>95</v>
      </c>
      <c r="L181" s="76">
        <v>100</v>
      </c>
      <c r="M181" s="77">
        <v>0.95</v>
      </c>
      <c r="N181" s="58">
        <f t="shared" si="47"/>
        <v>3.3509700176366843</v>
      </c>
      <c r="O181" s="58">
        <f t="shared" si="55"/>
        <v>1.6490299823633157</v>
      </c>
      <c r="P181" s="58">
        <f t="shared" si="52"/>
        <v>5</v>
      </c>
      <c r="Q181" s="65" t="str">
        <f t="shared" si="48"/>
        <v>CDC LVL</v>
      </c>
      <c r="R181" s="56">
        <f t="shared" si="49"/>
        <v>51.749999999999993</v>
      </c>
      <c r="S181" s="56">
        <f t="shared" si="50"/>
        <v>4.0383638211382111</v>
      </c>
      <c r="T181" s="57">
        <f t="shared" si="53"/>
        <v>7.8036015867405051E-2</v>
      </c>
      <c r="U181" s="56">
        <f t="shared" si="54"/>
        <v>55.788363821138205</v>
      </c>
    </row>
    <row r="182" spans="1:23" x14ac:dyDescent="0.25">
      <c r="A182" s="55" t="s">
        <v>166</v>
      </c>
      <c r="B182" s="5">
        <f t="shared" si="60"/>
        <v>304</v>
      </c>
      <c r="C182" s="5">
        <f t="shared" si="61"/>
        <v>6</v>
      </c>
      <c r="D182" s="34">
        <v>1</v>
      </c>
      <c r="E182" s="34"/>
      <c r="F182" s="34">
        <v>118</v>
      </c>
      <c r="G182" s="34"/>
      <c r="H182" s="34"/>
      <c r="I182" s="35">
        <f t="shared" si="56"/>
        <v>9</v>
      </c>
      <c r="J182" s="34">
        <f t="shared" si="57"/>
        <v>1062</v>
      </c>
      <c r="K182" s="56">
        <f t="shared" si="51"/>
        <v>71.25</v>
      </c>
      <c r="L182" s="76">
        <v>75</v>
      </c>
      <c r="M182" s="77">
        <v>0.95</v>
      </c>
      <c r="N182" s="58">
        <f t="shared" si="47"/>
        <v>4.0254237288135597</v>
      </c>
      <c r="O182" s="58">
        <f t="shared" si="55"/>
        <v>0.9745762711864403</v>
      </c>
      <c r="P182" s="58">
        <f t="shared" si="52"/>
        <v>5</v>
      </c>
      <c r="Q182" s="65" t="str">
        <f t="shared" si="48"/>
        <v>CDC LVL</v>
      </c>
      <c r="R182" s="56">
        <f t="shared" si="49"/>
        <v>38.8125</v>
      </c>
      <c r="S182" s="56">
        <f t="shared" si="50"/>
        <v>1.4900914634146336</v>
      </c>
      <c r="T182" s="57">
        <f t="shared" si="53"/>
        <v>3.8392050587172523E-2</v>
      </c>
      <c r="U182" s="56">
        <f t="shared" si="54"/>
        <v>40.302591463414636</v>
      </c>
    </row>
    <row r="183" spans="1:23" x14ac:dyDescent="0.25">
      <c r="A183" s="55" t="s">
        <v>166</v>
      </c>
      <c r="B183" s="5">
        <f t="shared" si="60"/>
        <v>305</v>
      </c>
      <c r="C183" s="5">
        <f t="shared" si="61"/>
        <v>6</v>
      </c>
      <c r="D183" s="34">
        <v>1</v>
      </c>
      <c r="E183" s="34"/>
      <c r="F183" s="34">
        <v>117</v>
      </c>
      <c r="G183" s="34"/>
      <c r="H183" s="34"/>
      <c r="I183" s="35">
        <f t="shared" si="56"/>
        <v>9</v>
      </c>
      <c r="J183" s="34">
        <f t="shared" si="57"/>
        <v>1053</v>
      </c>
      <c r="K183" s="56">
        <f t="shared" si="51"/>
        <v>71.25</v>
      </c>
      <c r="L183" s="76">
        <v>75</v>
      </c>
      <c r="M183" s="77">
        <v>0.95</v>
      </c>
      <c r="N183" s="58">
        <f t="shared" si="47"/>
        <v>4.0598290598290596</v>
      </c>
      <c r="O183" s="58">
        <f t="shared" si="55"/>
        <v>0.94017094017094038</v>
      </c>
      <c r="P183" s="58">
        <f t="shared" si="52"/>
        <v>5</v>
      </c>
      <c r="Q183" s="58" t="str">
        <f t="shared" si="48"/>
        <v>CDC LVL</v>
      </c>
      <c r="R183" s="56">
        <f t="shared" si="49"/>
        <v>38.8125</v>
      </c>
      <c r="S183" s="56">
        <f t="shared" si="50"/>
        <v>1.4253048780487809</v>
      </c>
      <c r="T183" s="57">
        <f t="shared" si="53"/>
        <v>3.6722830996425919E-2</v>
      </c>
      <c r="U183" s="56">
        <f t="shared" si="54"/>
        <v>40.237804878048777</v>
      </c>
    </row>
    <row r="184" spans="1:23" x14ac:dyDescent="0.25">
      <c r="A184" s="55" t="s">
        <v>166</v>
      </c>
      <c r="B184" s="5">
        <f t="shared" si="60"/>
        <v>306</v>
      </c>
      <c r="C184" s="5">
        <f t="shared" si="61"/>
        <v>6</v>
      </c>
      <c r="D184" s="34">
        <v>1</v>
      </c>
      <c r="E184" s="34"/>
      <c r="F184" s="34">
        <v>113</v>
      </c>
      <c r="G184" s="34"/>
      <c r="H184" s="34"/>
      <c r="I184" s="35">
        <f t="shared" si="56"/>
        <v>9</v>
      </c>
      <c r="J184" s="34">
        <f t="shared" si="57"/>
        <v>1017</v>
      </c>
      <c r="K184" s="56">
        <f t="shared" si="51"/>
        <v>71.25</v>
      </c>
      <c r="L184" s="76">
        <v>75</v>
      </c>
      <c r="M184" s="77">
        <v>0.95</v>
      </c>
      <c r="N184" s="58">
        <f t="shared" si="47"/>
        <v>4.2035398230088497</v>
      </c>
      <c r="O184" s="58">
        <f t="shared" si="55"/>
        <v>0.79646017699115035</v>
      </c>
      <c r="P184" s="58">
        <f t="shared" si="52"/>
        <v>5</v>
      </c>
      <c r="Q184" s="58" t="str">
        <f t="shared" si="48"/>
        <v>CDC LVL</v>
      </c>
      <c r="R184" s="56">
        <f t="shared" si="49"/>
        <v>38.8125</v>
      </c>
      <c r="S184" s="56">
        <f t="shared" si="50"/>
        <v>1.1661585365853657</v>
      </c>
      <c r="T184" s="57">
        <f t="shared" si="53"/>
        <v>3.0045952633439375E-2</v>
      </c>
      <c r="U184" s="56">
        <f t="shared" si="54"/>
        <v>39.978658536585364</v>
      </c>
    </row>
    <row r="185" spans="1:23" x14ac:dyDescent="0.25">
      <c r="A185" s="55" t="s">
        <v>166</v>
      </c>
      <c r="B185" s="5">
        <f>B183+1</f>
        <v>306</v>
      </c>
      <c r="C185" s="5">
        <f t="shared" si="61"/>
        <v>6</v>
      </c>
      <c r="D185" s="34">
        <v>1</v>
      </c>
      <c r="E185" s="34"/>
      <c r="F185" s="34">
        <v>120</v>
      </c>
      <c r="G185" s="34"/>
      <c r="H185" s="34"/>
      <c r="I185" s="35">
        <f t="shared" si="56"/>
        <v>9</v>
      </c>
      <c r="J185" s="34">
        <f t="shared" si="57"/>
        <v>1080</v>
      </c>
      <c r="K185" s="56">
        <f t="shared" si="51"/>
        <v>71.25</v>
      </c>
      <c r="L185" s="76">
        <v>75</v>
      </c>
      <c r="M185" s="77">
        <v>0.95</v>
      </c>
      <c r="N185" s="58">
        <f t="shared" si="47"/>
        <v>3.9583333333333335</v>
      </c>
      <c r="O185" s="58">
        <f t="shared" si="55"/>
        <v>1.0416666666666665</v>
      </c>
      <c r="P185" s="58">
        <f t="shared" si="52"/>
        <v>5</v>
      </c>
      <c r="Q185" s="58" t="str">
        <f t="shared" si="48"/>
        <v>CDC LVL</v>
      </c>
      <c r="R185" s="56">
        <f t="shared" si="49"/>
        <v>38.8125</v>
      </c>
      <c r="S185" s="56">
        <f t="shared" si="50"/>
        <v>1.6196646341463412</v>
      </c>
      <c r="T185" s="57">
        <f t="shared" si="53"/>
        <v>4.1730489768665793E-2</v>
      </c>
      <c r="U185" s="56">
        <f t="shared" si="54"/>
        <v>40.432164634146339</v>
      </c>
    </row>
    <row r="186" spans="1:23" x14ac:dyDescent="0.25">
      <c r="A186" s="55" t="s">
        <v>182</v>
      </c>
      <c r="B186" s="5">
        <f>B182+1</f>
        <v>305</v>
      </c>
      <c r="C186" s="5">
        <f t="shared" si="61"/>
        <v>6</v>
      </c>
      <c r="D186" s="34">
        <v>1</v>
      </c>
      <c r="E186" s="34"/>
      <c r="F186" s="34">
        <v>290</v>
      </c>
      <c r="G186" s="34"/>
      <c r="H186" s="34"/>
      <c r="I186" s="35">
        <f t="shared" si="56"/>
        <v>9</v>
      </c>
      <c r="J186" s="34">
        <f t="shared" si="57"/>
        <v>2610</v>
      </c>
      <c r="K186" s="56">
        <f t="shared" si="51"/>
        <v>190</v>
      </c>
      <c r="L186" s="76">
        <v>200</v>
      </c>
      <c r="M186" s="77">
        <v>0.95</v>
      </c>
      <c r="N186" s="58">
        <f t="shared" si="47"/>
        <v>4.3678160919540234</v>
      </c>
      <c r="O186" s="58">
        <f t="shared" si="55"/>
        <v>0.63218390804597657</v>
      </c>
      <c r="P186" s="58">
        <f t="shared" si="52"/>
        <v>5</v>
      </c>
      <c r="Q186" s="58" t="str">
        <f t="shared" si="48"/>
        <v>CDC LVL</v>
      </c>
      <c r="R186" s="56">
        <f t="shared" si="49"/>
        <v>103.49999999999999</v>
      </c>
      <c r="S186" s="56">
        <f t="shared" si="50"/>
        <v>2.3755081300812995</v>
      </c>
      <c r="T186" s="57">
        <f t="shared" si="53"/>
        <v>2.2951769372766183E-2</v>
      </c>
      <c r="U186" s="56">
        <f t="shared" si="54"/>
        <v>105.87550813008129</v>
      </c>
    </row>
    <row r="187" spans="1:23" x14ac:dyDescent="0.25">
      <c r="A187" s="55" t="s">
        <v>183</v>
      </c>
      <c r="B187" s="5">
        <f>B182+1</f>
        <v>305</v>
      </c>
      <c r="C187" s="5">
        <f t="shared" si="61"/>
        <v>6</v>
      </c>
      <c r="D187" s="34">
        <v>1</v>
      </c>
      <c r="E187" s="34"/>
      <c r="F187" s="34">
        <v>280</v>
      </c>
      <c r="G187" s="34"/>
      <c r="H187" s="34"/>
      <c r="I187" s="35">
        <f t="shared" si="56"/>
        <v>9</v>
      </c>
      <c r="J187" s="34">
        <f t="shared" si="57"/>
        <v>2520</v>
      </c>
      <c r="K187" s="56">
        <f t="shared" si="51"/>
        <v>50</v>
      </c>
      <c r="L187" s="76">
        <v>200</v>
      </c>
      <c r="M187" s="77">
        <v>0.25</v>
      </c>
      <c r="N187" s="58">
        <f t="shared" si="47"/>
        <v>1.1904761904761905</v>
      </c>
      <c r="O187" s="58">
        <f t="shared" si="55"/>
        <v>3.8095238095238093</v>
      </c>
      <c r="P187" s="58">
        <f t="shared" si="52"/>
        <v>5</v>
      </c>
      <c r="Q187" s="58" t="str">
        <f t="shared" si="48"/>
        <v>CDC LVL</v>
      </c>
      <c r="R187" s="56">
        <f t="shared" si="49"/>
        <v>103.49999999999999</v>
      </c>
      <c r="S187" s="56">
        <f t="shared" si="50"/>
        <v>13.821138211382113</v>
      </c>
      <c r="T187" s="57">
        <f t="shared" si="53"/>
        <v>0.13353756725973057</v>
      </c>
      <c r="U187" s="56">
        <f t="shared" si="54"/>
        <v>117.32113821138211</v>
      </c>
    </row>
    <row r="188" spans="1:23" x14ac:dyDescent="0.25">
      <c r="A188" s="55" t="s">
        <v>174</v>
      </c>
      <c r="B188" s="5">
        <f>B183+1</f>
        <v>306</v>
      </c>
      <c r="C188" s="5">
        <f t="shared" si="61"/>
        <v>6</v>
      </c>
      <c r="D188" s="34">
        <v>1</v>
      </c>
      <c r="E188" s="34"/>
      <c r="F188" s="34">
        <v>280</v>
      </c>
      <c r="G188" s="34"/>
      <c r="H188" s="34"/>
      <c r="I188" s="35">
        <f t="shared" si="56"/>
        <v>9</v>
      </c>
      <c r="J188" s="34">
        <f t="shared" si="57"/>
        <v>2520</v>
      </c>
      <c r="K188" s="56">
        <f t="shared" si="51"/>
        <v>50</v>
      </c>
      <c r="L188" s="76">
        <v>200</v>
      </c>
      <c r="M188" s="77">
        <v>0.25</v>
      </c>
      <c r="N188" s="58">
        <f t="shared" si="47"/>
        <v>1.1904761904761905</v>
      </c>
      <c r="O188" s="58">
        <f t="shared" si="55"/>
        <v>3.8095238095238093</v>
      </c>
      <c r="P188" s="58">
        <f t="shared" si="52"/>
        <v>5</v>
      </c>
      <c r="Q188" s="58" t="str">
        <f t="shared" si="48"/>
        <v>CDC LVL</v>
      </c>
      <c r="R188" s="56">
        <f t="shared" si="49"/>
        <v>103.49999999999999</v>
      </c>
      <c r="S188" s="56">
        <f t="shared" si="50"/>
        <v>13.821138211382113</v>
      </c>
      <c r="T188" s="57">
        <f t="shared" si="53"/>
        <v>0.13353756725973057</v>
      </c>
      <c r="U188" s="56">
        <f t="shared" si="54"/>
        <v>117.32113821138211</v>
      </c>
    </row>
    <row r="189" spans="1:23" x14ac:dyDescent="0.25">
      <c r="A189" s="55" t="s">
        <v>168</v>
      </c>
      <c r="B189" s="5">
        <f>B188+1</f>
        <v>307</v>
      </c>
      <c r="C189" s="5">
        <f t="shared" si="61"/>
        <v>6</v>
      </c>
      <c r="D189" s="34">
        <v>1</v>
      </c>
      <c r="E189" s="34"/>
      <c r="F189" s="34">
        <v>82</v>
      </c>
      <c r="G189" s="34"/>
      <c r="H189" s="34"/>
      <c r="I189" s="35">
        <f t="shared" si="56"/>
        <v>9</v>
      </c>
      <c r="J189" s="34">
        <f t="shared" ref="J189:J220" si="62">F189*I189</f>
        <v>738</v>
      </c>
      <c r="K189" s="56">
        <f t="shared" si="51"/>
        <v>47.5</v>
      </c>
      <c r="L189" s="76">
        <v>50</v>
      </c>
      <c r="M189" s="77">
        <v>0.95</v>
      </c>
      <c r="N189" s="58">
        <f t="shared" si="47"/>
        <v>3.8617886178861789</v>
      </c>
      <c r="O189" s="58">
        <f t="shared" si="55"/>
        <v>1.1382113821138211</v>
      </c>
      <c r="P189" s="58">
        <f t="shared" si="52"/>
        <v>5</v>
      </c>
      <c r="Q189" s="58" t="str">
        <f t="shared" si="48"/>
        <v>CDC LVL</v>
      </c>
      <c r="R189" s="56">
        <f t="shared" si="49"/>
        <v>25.874999999999996</v>
      </c>
      <c r="S189" s="56">
        <f t="shared" si="50"/>
        <v>1.2093495934959351</v>
      </c>
      <c r="T189" s="57">
        <f t="shared" si="53"/>
        <v>4.6738148540905709E-2</v>
      </c>
      <c r="U189" s="56">
        <f t="shared" si="54"/>
        <v>27.084349593495933</v>
      </c>
    </row>
    <row r="190" spans="1:23" x14ac:dyDescent="0.25">
      <c r="A190" s="55" t="s">
        <v>169</v>
      </c>
      <c r="B190" s="5">
        <f>B188+1</f>
        <v>307</v>
      </c>
      <c r="C190" s="5">
        <f t="shared" si="61"/>
        <v>6</v>
      </c>
      <c r="D190" s="34">
        <v>1</v>
      </c>
      <c r="E190" s="34"/>
      <c r="F190" s="34">
        <v>72</v>
      </c>
      <c r="G190" s="34"/>
      <c r="H190" s="34"/>
      <c r="I190" s="35">
        <f t="shared" si="56"/>
        <v>9</v>
      </c>
      <c r="J190" s="34">
        <f t="shared" si="62"/>
        <v>648</v>
      </c>
      <c r="K190" s="56">
        <f t="shared" si="51"/>
        <v>47.5</v>
      </c>
      <c r="L190" s="76">
        <v>50</v>
      </c>
      <c r="M190" s="77">
        <v>0.95</v>
      </c>
      <c r="N190" s="58">
        <f t="shared" si="47"/>
        <v>4.3981481481481479</v>
      </c>
      <c r="O190" s="58">
        <f t="shared" si="55"/>
        <v>0.60185185185185208</v>
      </c>
      <c r="P190" s="58">
        <f t="shared" si="52"/>
        <v>5</v>
      </c>
      <c r="Q190" s="58" t="str">
        <f t="shared" si="48"/>
        <v>CDC LVL</v>
      </c>
      <c r="R190" s="56">
        <f t="shared" si="49"/>
        <v>25.874999999999996</v>
      </c>
      <c r="S190" s="56">
        <f t="shared" si="50"/>
        <v>0.56148373983739863</v>
      </c>
      <c r="T190" s="57">
        <f t="shared" si="53"/>
        <v>2.169985467970623E-2</v>
      </c>
      <c r="U190" s="56">
        <f t="shared" si="54"/>
        <v>26.436483739837396</v>
      </c>
    </row>
    <row r="191" spans="1:23" x14ac:dyDescent="0.25">
      <c r="A191" s="55" t="s">
        <v>185</v>
      </c>
      <c r="B191" s="5">
        <f>B189+1</f>
        <v>308</v>
      </c>
      <c r="C191" s="5">
        <f t="shared" si="61"/>
        <v>6</v>
      </c>
      <c r="D191" s="34">
        <v>1</v>
      </c>
      <c r="E191" s="34"/>
      <c r="F191" s="34">
        <v>73</v>
      </c>
      <c r="G191" s="34">
        <f>SUM(F178:F191)</f>
        <v>2093</v>
      </c>
      <c r="H191" s="34"/>
      <c r="I191" s="35">
        <f t="shared" si="56"/>
        <v>9</v>
      </c>
      <c r="J191" s="34">
        <f t="shared" si="62"/>
        <v>657</v>
      </c>
      <c r="K191" s="56">
        <f t="shared" si="51"/>
        <v>47.5</v>
      </c>
      <c r="L191" s="76">
        <v>50</v>
      </c>
      <c r="M191" s="77">
        <v>0.95</v>
      </c>
      <c r="N191" s="58">
        <f t="shared" si="47"/>
        <v>4.3378995433789953</v>
      </c>
      <c r="O191" s="58">
        <f t="shared" si="55"/>
        <v>0.6621004566210047</v>
      </c>
      <c r="P191" s="58">
        <f t="shared" si="52"/>
        <v>5</v>
      </c>
      <c r="Q191" s="58" t="str">
        <f t="shared" si="48"/>
        <v>CDC LVL</v>
      </c>
      <c r="R191" s="56">
        <f t="shared" si="49"/>
        <v>25.874999999999996</v>
      </c>
      <c r="S191" s="56">
        <f t="shared" si="50"/>
        <v>0.62627032520325221</v>
      </c>
      <c r="T191" s="57">
        <f t="shared" si="53"/>
        <v>2.4203684065826174E-2</v>
      </c>
      <c r="U191" s="56">
        <f t="shared" si="54"/>
        <v>26.501270325203247</v>
      </c>
    </row>
    <row r="192" spans="1:23" s="42" customFormat="1" x14ac:dyDescent="0.25">
      <c r="A192" s="66" t="s">
        <v>170</v>
      </c>
      <c r="B192" s="67">
        <f t="shared" si="60"/>
        <v>309</v>
      </c>
      <c r="C192" s="67">
        <f t="shared" si="61"/>
        <v>6</v>
      </c>
      <c r="D192" s="68">
        <v>2</v>
      </c>
      <c r="E192" s="68"/>
      <c r="F192" s="68">
        <v>900</v>
      </c>
      <c r="G192" s="68"/>
      <c r="H192" s="68"/>
      <c r="I192" s="86">
        <f>I$15</f>
        <v>9</v>
      </c>
      <c r="J192" s="68">
        <f t="shared" si="62"/>
        <v>8100</v>
      </c>
      <c r="K192" s="69">
        <f t="shared" si="51"/>
        <v>522.5</v>
      </c>
      <c r="L192" s="80">
        <v>550</v>
      </c>
      <c r="M192" s="81">
        <v>0.95</v>
      </c>
      <c r="N192" s="71">
        <f t="shared" si="47"/>
        <v>3.8703703703703702</v>
      </c>
      <c r="O192" s="58">
        <f t="shared" si="55"/>
        <v>1.1296296296296298</v>
      </c>
      <c r="P192" s="71">
        <f t="shared" si="52"/>
        <v>5</v>
      </c>
      <c r="Q192" s="71" t="str">
        <f t="shared" si="48"/>
        <v>CDC LVL</v>
      </c>
      <c r="R192" s="69">
        <f t="shared" si="49"/>
        <v>284.625</v>
      </c>
      <c r="S192" s="69">
        <f t="shared" si="50"/>
        <v>13.17327235772358</v>
      </c>
      <c r="T192" s="70">
        <f t="shared" si="53"/>
        <v>4.6282906834338444E-2</v>
      </c>
      <c r="U192" s="69">
        <f t="shared" si="54"/>
        <v>297.79827235772359</v>
      </c>
      <c r="V192" s="47"/>
      <c r="W192" s="47"/>
    </row>
    <row r="193" spans="1:23" x14ac:dyDescent="0.25">
      <c r="A193" s="55" t="s">
        <v>166</v>
      </c>
      <c r="B193" s="5">
        <f t="shared" si="60"/>
        <v>310</v>
      </c>
      <c r="C193" s="5">
        <f t="shared" si="61"/>
        <v>6</v>
      </c>
      <c r="D193" s="34">
        <v>2</v>
      </c>
      <c r="E193" s="34"/>
      <c r="F193" s="34">
        <v>131</v>
      </c>
      <c r="G193" s="34"/>
      <c r="H193" s="34"/>
      <c r="I193" s="35">
        <f t="shared" si="56"/>
        <v>9</v>
      </c>
      <c r="J193" s="34">
        <f t="shared" si="62"/>
        <v>1179</v>
      </c>
      <c r="K193" s="56">
        <f t="shared" si="51"/>
        <v>7.5</v>
      </c>
      <c r="L193" s="76">
        <v>75</v>
      </c>
      <c r="M193" s="77">
        <v>0.1</v>
      </c>
      <c r="N193" s="58">
        <f t="shared" si="47"/>
        <v>0.38167938931297712</v>
      </c>
      <c r="O193" s="58">
        <f t="shared" si="55"/>
        <v>4.6183206106870225</v>
      </c>
      <c r="P193" s="58">
        <f t="shared" si="52"/>
        <v>5</v>
      </c>
      <c r="Q193" s="58" t="str">
        <f t="shared" si="48"/>
        <v>CDC LVL</v>
      </c>
      <c r="R193" s="56">
        <f t="shared" si="49"/>
        <v>38.8125</v>
      </c>
      <c r="S193" s="56">
        <f t="shared" si="50"/>
        <v>7.8391768292682933</v>
      </c>
      <c r="T193" s="57">
        <f t="shared" si="53"/>
        <v>0.20197557048034251</v>
      </c>
      <c r="U193" s="56">
        <f t="shared" si="54"/>
        <v>46.651676829268297</v>
      </c>
    </row>
    <row r="194" spans="1:23" x14ac:dyDescent="0.25">
      <c r="A194" s="55" t="s">
        <v>166</v>
      </c>
      <c r="B194" s="5">
        <f t="shared" si="60"/>
        <v>311</v>
      </c>
      <c r="C194" s="5">
        <f t="shared" si="61"/>
        <v>6</v>
      </c>
      <c r="D194" s="34">
        <v>2</v>
      </c>
      <c r="E194" s="34"/>
      <c r="F194" s="34">
        <v>165</v>
      </c>
      <c r="G194" s="34"/>
      <c r="H194" s="34"/>
      <c r="I194" s="35">
        <f t="shared" si="56"/>
        <v>9</v>
      </c>
      <c r="J194" s="34">
        <f t="shared" si="62"/>
        <v>1485</v>
      </c>
      <c r="K194" s="56">
        <f t="shared" si="51"/>
        <v>25</v>
      </c>
      <c r="L194" s="76">
        <v>100</v>
      </c>
      <c r="M194" s="77">
        <v>0.25</v>
      </c>
      <c r="N194" s="58">
        <f t="shared" si="47"/>
        <v>1.0101010101010102</v>
      </c>
      <c r="O194" s="58">
        <f t="shared" si="55"/>
        <v>3.9898989898989896</v>
      </c>
      <c r="P194" s="58">
        <f t="shared" si="52"/>
        <v>5</v>
      </c>
      <c r="Q194" s="58" t="str">
        <f t="shared" si="48"/>
        <v>CDC LVL</v>
      </c>
      <c r="R194" s="56">
        <f t="shared" si="49"/>
        <v>51.749999999999993</v>
      </c>
      <c r="S194" s="56">
        <f t="shared" si="50"/>
        <v>8.5302337398373975</v>
      </c>
      <c r="T194" s="57">
        <f t="shared" si="53"/>
        <v>0.16483543458622993</v>
      </c>
      <c r="U194" s="56">
        <f t="shared" si="54"/>
        <v>60.280233739837392</v>
      </c>
    </row>
    <row r="195" spans="1:23" x14ac:dyDescent="0.25">
      <c r="A195" s="55" t="s">
        <v>166</v>
      </c>
      <c r="B195" s="5">
        <f t="shared" si="60"/>
        <v>312</v>
      </c>
      <c r="C195" s="5">
        <f t="shared" si="61"/>
        <v>6</v>
      </c>
      <c r="D195" s="34">
        <v>2</v>
      </c>
      <c r="E195" s="34"/>
      <c r="F195" s="34">
        <v>120</v>
      </c>
      <c r="G195" s="34"/>
      <c r="H195" s="34"/>
      <c r="I195" s="35">
        <f t="shared" si="56"/>
        <v>9</v>
      </c>
      <c r="J195" s="34">
        <f t="shared" si="62"/>
        <v>1080</v>
      </c>
      <c r="K195" s="56">
        <f t="shared" si="51"/>
        <v>7.5</v>
      </c>
      <c r="L195" s="76">
        <v>75</v>
      </c>
      <c r="M195" s="77">
        <v>0.1</v>
      </c>
      <c r="N195" s="58">
        <f t="shared" si="47"/>
        <v>0.41666666666666669</v>
      </c>
      <c r="O195" s="58">
        <f t="shared" si="55"/>
        <v>4.583333333333333</v>
      </c>
      <c r="P195" s="58">
        <f t="shared" si="52"/>
        <v>5</v>
      </c>
      <c r="Q195" s="58" t="str">
        <f t="shared" si="48"/>
        <v>CDC LVL</v>
      </c>
      <c r="R195" s="56">
        <f t="shared" si="49"/>
        <v>38.8125</v>
      </c>
      <c r="S195" s="56">
        <f t="shared" si="50"/>
        <v>7.1265243902439028</v>
      </c>
      <c r="T195" s="57">
        <f t="shared" si="53"/>
        <v>0.18361415498212955</v>
      </c>
      <c r="U195" s="56">
        <f t="shared" si="54"/>
        <v>45.939024390243901</v>
      </c>
    </row>
    <row r="196" spans="1:23" x14ac:dyDescent="0.25">
      <c r="A196" s="55" t="s">
        <v>166</v>
      </c>
      <c r="B196" s="5">
        <f t="shared" si="60"/>
        <v>313</v>
      </c>
      <c r="C196" s="5">
        <f t="shared" si="61"/>
        <v>6</v>
      </c>
      <c r="D196" s="34">
        <v>2</v>
      </c>
      <c r="E196" s="34"/>
      <c r="F196" s="34">
        <v>120</v>
      </c>
      <c r="G196" s="34"/>
      <c r="H196" s="34"/>
      <c r="I196" s="35">
        <f t="shared" si="56"/>
        <v>9</v>
      </c>
      <c r="J196" s="34">
        <f t="shared" si="62"/>
        <v>1080</v>
      </c>
      <c r="K196" s="56">
        <f t="shared" si="51"/>
        <v>71.25</v>
      </c>
      <c r="L196" s="76">
        <v>75</v>
      </c>
      <c r="M196" s="77">
        <v>0.95</v>
      </c>
      <c r="N196" s="58">
        <f t="shared" si="47"/>
        <v>3.9583333333333335</v>
      </c>
      <c r="O196" s="58">
        <f t="shared" si="55"/>
        <v>1.0416666666666665</v>
      </c>
      <c r="P196" s="58">
        <f t="shared" si="52"/>
        <v>5</v>
      </c>
      <c r="Q196" s="58" t="str">
        <f t="shared" si="48"/>
        <v>CDC LVL</v>
      </c>
      <c r="R196" s="56">
        <f t="shared" si="49"/>
        <v>38.8125</v>
      </c>
      <c r="S196" s="56">
        <f t="shared" si="50"/>
        <v>1.6196646341463412</v>
      </c>
      <c r="T196" s="57">
        <f t="shared" si="53"/>
        <v>4.1730489768665793E-2</v>
      </c>
      <c r="U196" s="56">
        <f t="shared" si="54"/>
        <v>40.432164634146339</v>
      </c>
    </row>
    <row r="197" spans="1:23" x14ac:dyDescent="0.25">
      <c r="A197" s="55" t="s">
        <v>166</v>
      </c>
      <c r="B197" s="5">
        <f>B195+1</f>
        <v>313</v>
      </c>
      <c r="C197" s="5">
        <f t="shared" si="61"/>
        <v>6</v>
      </c>
      <c r="D197" s="34">
        <v>2</v>
      </c>
      <c r="E197" s="34"/>
      <c r="F197" s="34">
        <v>165</v>
      </c>
      <c r="G197" s="34"/>
      <c r="H197" s="34"/>
      <c r="I197" s="35">
        <f t="shared" si="56"/>
        <v>9</v>
      </c>
      <c r="J197" s="34">
        <f t="shared" si="62"/>
        <v>1485</v>
      </c>
      <c r="K197" s="56">
        <f t="shared" si="51"/>
        <v>95</v>
      </c>
      <c r="L197" s="76">
        <v>100</v>
      </c>
      <c r="M197" s="77">
        <v>0.95</v>
      </c>
      <c r="N197" s="58">
        <f t="shared" si="47"/>
        <v>3.8383838383838382</v>
      </c>
      <c r="O197" s="58">
        <f t="shared" si="55"/>
        <v>1.1616161616161618</v>
      </c>
      <c r="P197" s="58">
        <f t="shared" si="52"/>
        <v>5</v>
      </c>
      <c r="Q197" s="58" t="str">
        <f t="shared" si="48"/>
        <v>CDC LVL</v>
      </c>
      <c r="R197" s="56">
        <f t="shared" si="49"/>
        <v>51.749999999999993</v>
      </c>
      <c r="S197" s="56">
        <f t="shared" si="50"/>
        <v>2.4834857723577239</v>
      </c>
      <c r="T197" s="57">
        <f t="shared" si="53"/>
        <v>4.7990063233965687E-2</v>
      </c>
      <c r="U197" s="56">
        <f t="shared" si="54"/>
        <v>54.233485772357717</v>
      </c>
    </row>
    <row r="198" spans="1:23" x14ac:dyDescent="0.25">
      <c r="A198" s="55" t="s">
        <v>166</v>
      </c>
      <c r="B198" s="5">
        <f>B196+1</f>
        <v>314</v>
      </c>
      <c r="C198" s="5">
        <f>C197</f>
        <v>6</v>
      </c>
      <c r="D198" s="34">
        <v>2</v>
      </c>
      <c r="E198" s="34"/>
      <c r="F198" s="34">
        <v>131</v>
      </c>
      <c r="G198" s="34"/>
      <c r="H198" s="34"/>
      <c r="I198" s="35">
        <f t="shared" si="56"/>
        <v>9</v>
      </c>
      <c r="J198" s="34">
        <f t="shared" si="62"/>
        <v>1179</v>
      </c>
      <c r="K198" s="56">
        <f t="shared" si="51"/>
        <v>95</v>
      </c>
      <c r="L198" s="76">
        <v>100</v>
      </c>
      <c r="M198" s="77">
        <v>0.95</v>
      </c>
      <c r="N198" s="58">
        <f t="shared" si="47"/>
        <v>4.8346055979643765</v>
      </c>
      <c r="O198" s="58">
        <f t="shared" si="55"/>
        <v>0.1653944020356235</v>
      </c>
      <c r="P198" s="58">
        <f t="shared" si="52"/>
        <v>5</v>
      </c>
      <c r="Q198" s="58" t="str">
        <f t="shared" si="48"/>
        <v>CDC LVL</v>
      </c>
      <c r="R198" s="56">
        <f t="shared" si="49"/>
        <v>51.749999999999993</v>
      </c>
      <c r="S198" s="56">
        <f t="shared" si="50"/>
        <v>0.28074186991869937</v>
      </c>
      <c r="T198" s="57">
        <f t="shared" si="53"/>
        <v>5.4249636699265583E-3</v>
      </c>
      <c r="U198" s="56">
        <f t="shared" si="54"/>
        <v>52.030741869918693</v>
      </c>
    </row>
    <row r="199" spans="1:23" x14ac:dyDescent="0.25">
      <c r="A199" s="55" t="s">
        <v>167</v>
      </c>
      <c r="B199" s="5">
        <f t="shared" si="60"/>
        <v>315</v>
      </c>
      <c r="C199" s="5">
        <f t="shared" ref="C199:C205" si="63">C198</f>
        <v>6</v>
      </c>
      <c r="D199" s="34">
        <v>2</v>
      </c>
      <c r="E199" s="34"/>
      <c r="F199" s="34">
        <v>900</v>
      </c>
      <c r="G199" s="34">
        <f>SUM(F192:F199)</f>
        <v>2632</v>
      </c>
      <c r="H199" s="34"/>
      <c r="I199" s="35">
        <f t="shared" si="56"/>
        <v>9</v>
      </c>
      <c r="J199" s="34">
        <f t="shared" si="62"/>
        <v>8100</v>
      </c>
      <c r="K199" s="56">
        <f t="shared" si="51"/>
        <v>50</v>
      </c>
      <c r="L199" s="76">
        <v>200</v>
      </c>
      <c r="M199" s="77">
        <v>0.25</v>
      </c>
      <c r="N199" s="58">
        <f t="shared" si="47"/>
        <v>0.37037037037037035</v>
      </c>
      <c r="O199" s="58">
        <f t="shared" si="55"/>
        <v>4.6296296296296298</v>
      </c>
      <c r="P199" s="58">
        <f t="shared" si="52"/>
        <v>5</v>
      </c>
      <c r="Q199" s="65" t="str">
        <f t="shared" si="48"/>
        <v>CDC LVL</v>
      </c>
      <c r="R199" s="56">
        <f t="shared" si="49"/>
        <v>103.49999999999999</v>
      </c>
      <c r="S199" s="56">
        <f t="shared" si="50"/>
        <v>53.988821138211378</v>
      </c>
      <c r="T199" s="57">
        <f t="shared" si="53"/>
        <v>0.52163112210832252</v>
      </c>
      <c r="U199" s="56">
        <f t="shared" si="54"/>
        <v>157.48882113821136</v>
      </c>
    </row>
    <row r="200" spans="1:23" s="42" customFormat="1" x14ac:dyDescent="0.25">
      <c r="A200" s="66" t="s">
        <v>165</v>
      </c>
      <c r="B200" s="67">
        <f t="shared" si="60"/>
        <v>316</v>
      </c>
      <c r="C200" s="67">
        <f t="shared" si="63"/>
        <v>6</v>
      </c>
      <c r="D200" s="68">
        <v>3</v>
      </c>
      <c r="E200" s="68"/>
      <c r="F200" s="68">
        <v>423</v>
      </c>
      <c r="G200" s="68"/>
      <c r="H200" s="68"/>
      <c r="I200" s="85">
        <f t="shared" si="56"/>
        <v>9</v>
      </c>
      <c r="J200" s="68">
        <f t="shared" si="62"/>
        <v>3807</v>
      </c>
      <c r="K200" s="69">
        <f t="shared" si="51"/>
        <v>285</v>
      </c>
      <c r="L200" s="80">
        <v>300</v>
      </c>
      <c r="M200" s="81">
        <v>0.95</v>
      </c>
      <c r="N200" s="71">
        <f t="shared" si="47"/>
        <v>4.4917257683215128</v>
      </c>
      <c r="O200" s="58">
        <f t="shared" si="55"/>
        <v>0.50827423167848718</v>
      </c>
      <c r="P200" s="71">
        <f t="shared" si="52"/>
        <v>5</v>
      </c>
      <c r="Q200" s="71" t="str">
        <f t="shared" si="48"/>
        <v>CDC LVL</v>
      </c>
      <c r="R200" s="69">
        <f t="shared" si="49"/>
        <v>155.25</v>
      </c>
      <c r="S200" s="69">
        <f t="shared" si="50"/>
        <v>2.785823170731708</v>
      </c>
      <c r="T200" s="70">
        <f t="shared" si="53"/>
        <v>1.7944110600526302E-2</v>
      </c>
      <c r="U200" s="69">
        <f t="shared" si="54"/>
        <v>158.0358231707317</v>
      </c>
      <c r="V200" s="47"/>
      <c r="W200" s="47"/>
    </row>
    <row r="201" spans="1:23" x14ac:dyDescent="0.25">
      <c r="A201" s="55" t="s">
        <v>166</v>
      </c>
      <c r="B201" s="73">
        <f t="shared" si="60"/>
        <v>317</v>
      </c>
      <c r="C201" s="73">
        <f t="shared" si="63"/>
        <v>6</v>
      </c>
      <c r="D201" s="34">
        <v>3</v>
      </c>
      <c r="E201" s="34"/>
      <c r="F201" s="34">
        <v>92</v>
      </c>
      <c r="G201" s="34"/>
      <c r="H201" s="34"/>
      <c r="I201" s="35">
        <f t="shared" si="56"/>
        <v>9</v>
      </c>
      <c r="J201" s="34">
        <f t="shared" si="62"/>
        <v>828</v>
      </c>
      <c r="K201" s="56">
        <f t="shared" si="51"/>
        <v>71.25</v>
      </c>
      <c r="L201" s="76">
        <v>75</v>
      </c>
      <c r="M201" s="77">
        <v>0.95</v>
      </c>
      <c r="N201" s="58">
        <f t="shared" si="47"/>
        <v>5.1630434782608692</v>
      </c>
      <c r="O201" s="58">
        <f t="shared" si="55"/>
        <v>0.16304347826086918</v>
      </c>
      <c r="P201" s="58">
        <f t="shared" si="52"/>
        <v>5.3260869565217384</v>
      </c>
      <c r="Q201" s="58" t="str">
        <f t="shared" si="48"/>
        <v>CDC LVL</v>
      </c>
      <c r="R201" s="56">
        <f t="shared" si="49"/>
        <v>38.8125</v>
      </c>
      <c r="S201" s="56">
        <f t="shared" si="50"/>
        <v>0.19435975609756051</v>
      </c>
      <c r="T201" s="57">
        <f t="shared" si="53"/>
        <v>5.0076587722398839E-3</v>
      </c>
      <c r="U201" s="56">
        <f t="shared" si="54"/>
        <v>39.006859756097562</v>
      </c>
    </row>
    <row r="202" spans="1:23" x14ac:dyDescent="0.25">
      <c r="A202" s="55" t="s">
        <v>166</v>
      </c>
      <c r="B202" s="5">
        <f t="shared" si="60"/>
        <v>318</v>
      </c>
      <c r="C202" s="5">
        <f t="shared" si="63"/>
        <v>6</v>
      </c>
      <c r="D202" s="34">
        <v>3</v>
      </c>
      <c r="E202" s="34"/>
      <c r="F202" s="34">
        <v>105</v>
      </c>
      <c r="G202" s="34"/>
      <c r="H202" s="34"/>
      <c r="I202" s="35">
        <f t="shared" si="56"/>
        <v>9</v>
      </c>
      <c r="J202" s="34">
        <f t="shared" si="62"/>
        <v>945</v>
      </c>
      <c r="K202" s="56">
        <f t="shared" si="51"/>
        <v>71.25</v>
      </c>
      <c r="L202" s="76">
        <v>75</v>
      </c>
      <c r="M202" s="77">
        <v>0.95</v>
      </c>
      <c r="N202" s="58">
        <f t="shared" si="47"/>
        <v>4.5238095238095237</v>
      </c>
      <c r="O202" s="58">
        <f t="shared" si="55"/>
        <v>0.47619047619047628</v>
      </c>
      <c r="P202" s="58">
        <f t="shared" si="52"/>
        <v>5</v>
      </c>
      <c r="Q202" s="58" t="str">
        <f t="shared" si="48"/>
        <v>CDC LVL</v>
      </c>
      <c r="R202" s="56">
        <f t="shared" si="49"/>
        <v>38.8125</v>
      </c>
      <c r="S202" s="56">
        <f t="shared" si="50"/>
        <v>0.64786585365853677</v>
      </c>
      <c r="T202" s="57">
        <f t="shared" si="53"/>
        <v>1.6692195907466324E-2</v>
      </c>
      <c r="U202" s="56">
        <f t="shared" si="54"/>
        <v>39.460365853658537</v>
      </c>
    </row>
    <row r="203" spans="1:23" x14ac:dyDescent="0.25">
      <c r="A203" s="55" t="s">
        <v>166</v>
      </c>
      <c r="B203" s="5">
        <f t="shared" si="60"/>
        <v>319</v>
      </c>
      <c r="C203" s="5">
        <f t="shared" si="63"/>
        <v>6</v>
      </c>
      <c r="D203" s="34">
        <v>3</v>
      </c>
      <c r="E203" s="34"/>
      <c r="F203" s="34">
        <v>118</v>
      </c>
      <c r="G203" s="34"/>
      <c r="H203" s="34"/>
      <c r="I203" s="35">
        <f t="shared" si="56"/>
        <v>9</v>
      </c>
      <c r="J203" s="34">
        <f t="shared" si="62"/>
        <v>1062</v>
      </c>
      <c r="K203" s="56">
        <f t="shared" si="51"/>
        <v>71.25</v>
      </c>
      <c r="L203" s="76">
        <v>75</v>
      </c>
      <c r="M203" s="77">
        <v>0.95</v>
      </c>
      <c r="N203" s="58">
        <f t="shared" si="47"/>
        <v>4.0254237288135597</v>
      </c>
      <c r="O203" s="58">
        <f t="shared" si="55"/>
        <v>0.9745762711864403</v>
      </c>
      <c r="P203" s="58">
        <f t="shared" si="52"/>
        <v>5</v>
      </c>
      <c r="Q203" s="58" t="str">
        <f t="shared" si="48"/>
        <v>CDC LVL</v>
      </c>
      <c r="R203" s="56">
        <f t="shared" si="49"/>
        <v>38.8125</v>
      </c>
      <c r="S203" s="56">
        <f t="shared" si="50"/>
        <v>1.4900914634146336</v>
      </c>
      <c r="T203" s="57">
        <f t="shared" si="53"/>
        <v>3.8392050587172523E-2</v>
      </c>
      <c r="U203" s="56">
        <f t="shared" si="54"/>
        <v>40.302591463414636</v>
      </c>
    </row>
    <row r="204" spans="1:23" x14ac:dyDescent="0.25">
      <c r="A204" s="55" t="s">
        <v>166</v>
      </c>
      <c r="B204" s="5">
        <f t="shared" si="60"/>
        <v>320</v>
      </c>
      <c r="C204" s="5">
        <f t="shared" si="63"/>
        <v>6</v>
      </c>
      <c r="D204" s="34">
        <v>3</v>
      </c>
      <c r="E204" s="34"/>
      <c r="F204" s="34">
        <v>116</v>
      </c>
      <c r="G204" s="34"/>
      <c r="H204" s="34"/>
      <c r="I204" s="35">
        <f t="shared" si="56"/>
        <v>9</v>
      </c>
      <c r="J204" s="34">
        <f t="shared" si="62"/>
        <v>1044</v>
      </c>
      <c r="K204" s="56">
        <f t="shared" si="51"/>
        <v>71.25</v>
      </c>
      <c r="L204" s="76">
        <v>75</v>
      </c>
      <c r="M204" s="77">
        <v>0.95</v>
      </c>
      <c r="N204" s="58">
        <f t="shared" si="47"/>
        <v>4.0948275862068968</v>
      </c>
      <c r="O204" s="58">
        <f t="shared" si="55"/>
        <v>0.9051724137931032</v>
      </c>
      <c r="P204" s="58">
        <f t="shared" si="52"/>
        <v>5</v>
      </c>
      <c r="Q204" s="58" t="str">
        <f t="shared" si="48"/>
        <v>CDC LVL</v>
      </c>
      <c r="R204" s="56">
        <f t="shared" si="49"/>
        <v>38.8125</v>
      </c>
      <c r="S204" s="56">
        <f t="shared" si="50"/>
        <v>1.3605182926829265</v>
      </c>
      <c r="T204" s="57">
        <f t="shared" si="53"/>
        <v>3.5053611405679266E-2</v>
      </c>
      <c r="U204" s="56">
        <f t="shared" si="54"/>
        <v>40.173018292682926</v>
      </c>
    </row>
    <row r="205" spans="1:23" x14ac:dyDescent="0.25">
      <c r="A205" s="55" t="s">
        <v>166</v>
      </c>
      <c r="B205" s="5">
        <f t="shared" si="60"/>
        <v>321</v>
      </c>
      <c r="C205" s="5">
        <f t="shared" si="63"/>
        <v>6</v>
      </c>
      <c r="D205" s="34">
        <v>3</v>
      </c>
      <c r="E205" s="34"/>
      <c r="F205" s="34">
        <v>118</v>
      </c>
      <c r="G205" s="34"/>
      <c r="H205" s="34"/>
      <c r="I205" s="35">
        <f t="shared" si="56"/>
        <v>9</v>
      </c>
      <c r="J205" s="34">
        <f t="shared" si="62"/>
        <v>1062</v>
      </c>
      <c r="K205" s="56">
        <f t="shared" si="51"/>
        <v>71.25</v>
      </c>
      <c r="L205" s="76">
        <v>75</v>
      </c>
      <c r="M205" s="77">
        <v>0.95</v>
      </c>
      <c r="N205" s="58">
        <f t="shared" si="47"/>
        <v>4.0254237288135597</v>
      </c>
      <c r="O205" s="58">
        <f t="shared" si="55"/>
        <v>0.9745762711864403</v>
      </c>
      <c r="P205" s="58">
        <f t="shared" si="52"/>
        <v>5</v>
      </c>
      <c r="Q205" s="58" t="str">
        <f t="shared" si="48"/>
        <v>CDC LVL</v>
      </c>
      <c r="R205" s="56">
        <f t="shared" si="49"/>
        <v>38.8125</v>
      </c>
      <c r="S205" s="56">
        <f t="shared" si="50"/>
        <v>1.4900914634146336</v>
      </c>
      <c r="T205" s="57">
        <f t="shared" si="53"/>
        <v>3.8392050587172523E-2</v>
      </c>
      <c r="U205" s="56">
        <f t="shared" si="54"/>
        <v>40.302591463414636</v>
      </c>
    </row>
    <row r="206" spans="1:23" x14ac:dyDescent="0.25">
      <c r="A206" s="55" t="s">
        <v>166</v>
      </c>
      <c r="B206" s="5">
        <f>B204+1</f>
        <v>321</v>
      </c>
      <c r="C206" s="5">
        <f>C204</f>
        <v>6</v>
      </c>
      <c r="D206" s="34">
        <v>3</v>
      </c>
      <c r="E206" s="34"/>
      <c r="F206" s="34">
        <v>118</v>
      </c>
      <c r="G206" s="34"/>
      <c r="H206" s="34"/>
      <c r="I206" s="35">
        <f t="shared" si="56"/>
        <v>9</v>
      </c>
      <c r="J206" s="34">
        <f t="shared" si="62"/>
        <v>1062</v>
      </c>
      <c r="K206" s="56">
        <f t="shared" si="51"/>
        <v>71.25</v>
      </c>
      <c r="L206" s="76">
        <v>75</v>
      </c>
      <c r="M206" s="77">
        <v>0.95</v>
      </c>
      <c r="N206" s="58">
        <f t="shared" si="47"/>
        <v>4.0254237288135597</v>
      </c>
      <c r="O206" s="58">
        <f t="shared" si="55"/>
        <v>0.9745762711864403</v>
      </c>
      <c r="P206" s="58">
        <f t="shared" si="52"/>
        <v>5</v>
      </c>
      <c r="Q206" s="58" t="str">
        <f t="shared" si="48"/>
        <v>CDC LVL</v>
      </c>
      <c r="R206" s="56">
        <f t="shared" si="49"/>
        <v>38.8125</v>
      </c>
      <c r="S206" s="56">
        <f t="shared" si="50"/>
        <v>1.4900914634146336</v>
      </c>
      <c r="T206" s="57">
        <f t="shared" si="53"/>
        <v>3.8392050587172523E-2</v>
      </c>
      <c r="U206" s="56">
        <f t="shared" si="54"/>
        <v>40.302591463414636</v>
      </c>
    </row>
    <row r="207" spans="1:23" x14ac:dyDescent="0.25">
      <c r="A207" s="55" t="s">
        <v>166</v>
      </c>
      <c r="B207" s="5">
        <f>B204+1</f>
        <v>321</v>
      </c>
      <c r="C207" s="5">
        <f>C204</f>
        <v>6</v>
      </c>
      <c r="D207" s="34">
        <v>3</v>
      </c>
      <c r="E207" s="34"/>
      <c r="F207" s="34">
        <v>116</v>
      </c>
      <c r="G207" s="34"/>
      <c r="H207" s="34"/>
      <c r="I207" s="35">
        <f t="shared" si="56"/>
        <v>9</v>
      </c>
      <c r="J207" s="34">
        <f t="shared" si="62"/>
        <v>1044</v>
      </c>
      <c r="K207" s="56">
        <f t="shared" si="51"/>
        <v>71.25</v>
      </c>
      <c r="L207" s="76">
        <v>75</v>
      </c>
      <c r="M207" s="77">
        <v>0.95</v>
      </c>
      <c r="N207" s="58">
        <f t="shared" si="47"/>
        <v>4.0948275862068968</v>
      </c>
      <c r="O207" s="58">
        <f t="shared" si="55"/>
        <v>0.9051724137931032</v>
      </c>
      <c r="P207" s="58">
        <f t="shared" si="52"/>
        <v>5</v>
      </c>
      <c r="Q207" s="58" t="str">
        <f t="shared" si="48"/>
        <v>CDC LVL</v>
      </c>
      <c r="R207" s="56">
        <f t="shared" si="49"/>
        <v>38.8125</v>
      </c>
      <c r="S207" s="56">
        <f t="shared" si="50"/>
        <v>1.3605182926829265</v>
      </c>
      <c r="T207" s="57">
        <f t="shared" si="53"/>
        <v>3.5053611405679266E-2</v>
      </c>
      <c r="U207" s="56">
        <f t="shared" si="54"/>
        <v>40.173018292682926</v>
      </c>
    </row>
    <row r="208" spans="1:23" x14ac:dyDescent="0.25">
      <c r="A208" s="55" t="s">
        <v>166</v>
      </c>
      <c r="B208" s="5">
        <f>B205+1</f>
        <v>322</v>
      </c>
      <c r="C208" s="5">
        <f>C205</f>
        <v>6</v>
      </c>
      <c r="D208" s="34">
        <v>3</v>
      </c>
      <c r="E208" s="34"/>
      <c r="F208" s="34">
        <v>119</v>
      </c>
      <c r="G208" s="34"/>
      <c r="H208" s="34"/>
      <c r="I208" s="35">
        <f t="shared" si="56"/>
        <v>9</v>
      </c>
      <c r="J208" s="34">
        <f t="shared" si="62"/>
        <v>1071</v>
      </c>
      <c r="K208" s="56">
        <f t="shared" si="51"/>
        <v>71.25</v>
      </c>
      <c r="L208" s="76">
        <v>75</v>
      </c>
      <c r="M208" s="77">
        <v>0.95</v>
      </c>
      <c r="N208" s="58">
        <f t="shared" si="47"/>
        <v>3.9915966386554622</v>
      </c>
      <c r="O208" s="58">
        <f t="shared" si="55"/>
        <v>1.0084033613445378</v>
      </c>
      <c r="P208" s="58">
        <f t="shared" si="52"/>
        <v>5</v>
      </c>
      <c r="Q208" s="58" t="str">
        <f t="shared" si="48"/>
        <v>CDC LVL</v>
      </c>
      <c r="R208" s="56">
        <f t="shared" si="49"/>
        <v>38.8125</v>
      </c>
      <c r="S208" s="56">
        <f t="shared" si="50"/>
        <v>1.5548780487804876</v>
      </c>
      <c r="T208" s="57">
        <f t="shared" si="53"/>
        <v>4.0061270177919169E-2</v>
      </c>
      <c r="U208" s="56">
        <f t="shared" si="54"/>
        <v>40.367378048780488</v>
      </c>
    </row>
    <row r="209" spans="1:23" x14ac:dyDescent="0.25">
      <c r="A209" s="55" t="s">
        <v>176</v>
      </c>
      <c r="B209" s="5">
        <f t="shared" si="60"/>
        <v>323</v>
      </c>
      <c r="C209" s="5">
        <f t="shared" ref="C209:C216" si="64">C208</f>
        <v>6</v>
      </c>
      <c r="D209" s="34">
        <v>3</v>
      </c>
      <c r="E209" s="34"/>
      <c r="F209" s="34">
        <v>598</v>
      </c>
      <c r="G209" s="34"/>
      <c r="H209" s="34"/>
      <c r="I209" s="35">
        <f t="shared" si="56"/>
        <v>9</v>
      </c>
      <c r="J209" s="34">
        <f t="shared" si="62"/>
        <v>5382</v>
      </c>
      <c r="K209" s="56">
        <f t="shared" si="51"/>
        <v>30</v>
      </c>
      <c r="L209" s="76">
        <v>300</v>
      </c>
      <c r="M209" s="77">
        <v>0.1</v>
      </c>
      <c r="N209" s="58">
        <f t="shared" ref="N209:N250" si="65">K209*60/J209</f>
        <v>0.33444816053511706</v>
      </c>
      <c r="O209" s="58">
        <f t="shared" si="55"/>
        <v>4.6655518394648832</v>
      </c>
      <c r="P209" s="58">
        <f t="shared" si="52"/>
        <v>5</v>
      </c>
      <c r="Q209" s="65" t="str">
        <f t="shared" ref="Q209:Q250" si="66">IF(P209&gt;=12,"CDC Airborne LVL",IF(P209&gt;=6,"CDC &amp; Harvard LVL",IF(P209&gt;=5,"CDC LVL",IF(P209&gt;=4,"Low",IF(P209&gt;=3,"Poor",IF(P209&gt;=2,"Bad",IF(P209&gt;=1,"Very Bad","Fail")))))))</f>
        <v>CDC LVL</v>
      </c>
      <c r="R209" s="56">
        <f t="shared" ref="R209:R250" si="67">$B$10*L209</f>
        <v>155.25</v>
      </c>
      <c r="S209" s="56">
        <f t="shared" ref="S209:S250" si="68">$B$12*J209*(O209/12)</f>
        <v>36.150914634146346</v>
      </c>
      <c r="T209" s="57">
        <f t="shared" si="53"/>
        <v>0.23285613290915522</v>
      </c>
      <c r="U209" s="56">
        <f t="shared" si="54"/>
        <v>191.40091463414635</v>
      </c>
    </row>
    <row r="210" spans="1:23" x14ac:dyDescent="0.25">
      <c r="A210" s="55" t="s">
        <v>175</v>
      </c>
      <c r="B210" s="5">
        <f t="shared" si="60"/>
        <v>324</v>
      </c>
      <c r="C210" s="5">
        <f t="shared" si="64"/>
        <v>6</v>
      </c>
      <c r="D210" s="34">
        <v>3</v>
      </c>
      <c r="E210" s="34"/>
      <c r="F210" s="34">
        <v>172</v>
      </c>
      <c r="G210" s="34">
        <f>SUM(F200:F210)</f>
        <v>2095</v>
      </c>
      <c r="H210" s="34"/>
      <c r="I210" s="35">
        <f t="shared" si="56"/>
        <v>9</v>
      </c>
      <c r="J210" s="34">
        <f t="shared" si="62"/>
        <v>1548</v>
      </c>
      <c r="K210" s="56">
        <f t="shared" ref="K210:K250" si="69">L210*M210</f>
        <v>10</v>
      </c>
      <c r="L210" s="76">
        <v>100</v>
      </c>
      <c r="M210" s="77">
        <v>0.1</v>
      </c>
      <c r="N210" s="58">
        <f t="shared" si="65"/>
        <v>0.38759689922480622</v>
      </c>
      <c r="O210" s="58">
        <f t="shared" si="55"/>
        <v>4.612403100775194</v>
      </c>
      <c r="P210" s="58">
        <f t="shared" ref="P210:P250" si="70">N210+O210</f>
        <v>5</v>
      </c>
      <c r="Q210" s="65" t="str">
        <f t="shared" si="66"/>
        <v>CDC LVL</v>
      </c>
      <c r="R210" s="56">
        <f t="shared" si="67"/>
        <v>51.749999999999993</v>
      </c>
      <c r="S210" s="56">
        <f t="shared" si="68"/>
        <v>10.279471544715449</v>
      </c>
      <c r="T210" s="57">
        <f t="shared" ref="T210:T250" si="71">S210/R210</f>
        <v>0.19863713129884927</v>
      </c>
      <c r="U210" s="56">
        <f t="shared" ref="U210:U250" si="72">R210+S210</f>
        <v>62.029471544715442</v>
      </c>
    </row>
    <row r="211" spans="1:23" s="42" customFormat="1" x14ac:dyDescent="0.25">
      <c r="A211" s="66" t="s">
        <v>181</v>
      </c>
      <c r="B211" s="67">
        <f t="shared" si="60"/>
        <v>325</v>
      </c>
      <c r="C211" s="67">
        <f t="shared" si="64"/>
        <v>6</v>
      </c>
      <c r="D211" s="68">
        <v>4</v>
      </c>
      <c r="E211" s="68"/>
      <c r="F211" s="68">
        <v>207</v>
      </c>
      <c r="G211" s="68"/>
      <c r="H211" s="68"/>
      <c r="I211" s="85">
        <f t="shared" si="56"/>
        <v>9</v>
      </c>
      <c r="J211" s="68">
        <f t="shared" si="62"/>
        <v>1863</v>
      </c>
      <c r="K211" s="69">
        <f t="shared" si="69"/>
        <v>95</v>
      </c>
      <c r="L211" s="80">
        <v>100</v>
      </c>
      <c r="M211" s="81">
        <v>0.95</v>
      </c>
      <c r="N211" s="71">
        <f t="shared" si="65"/>
        <v>3.0595813204508855</v>
      </c>
      <c r="O211" s="58">
        <f t="shared" ref="O211:O250" si="73">ABS(5-N211)</f>
        <v>1.9404186795491145</v>
      </c>
      <c r="P211" s="71">
        <f t="shared" si="70"/>
        <v>5</v>
      </c>
      <c r="Q211" s="71" t="str">
        <f t="shared" si="66"/>
        <v>CDC LVL</v>
      </c>
      <c r="R211" s="69">
        <f t="shared" si="67"/>
        <v>51.749999999999993</v>
      </c>
      <c r="S211" s="69">
        <f t="shared" si="68"/>
        <v>5.2045223577235786</v>
      </c>
      <c r="T211" s="70">
        <f t="shared" si="71"/>
        <v>0.10057048034248463</v>
      </c>
      <c r="U211" s="69">
        <f t="shared" si="72"/>
        <v>56.954522357723569</v>
      </c>
      <c r="V211" s="47"/>
      <c r="W211" s="47"/>
    </row>
    <row r="212" spans="1:23" x14ac:dyDescent="0.25">
      <c r="A212" s="55" t="s">
        <v>176</v>
      </c>
      <c r="B212" s="5">
        <f t="shared" si="60"/>
        <v>326</v>
      </c>
      <c r="C212" s="5">
        <f t="shared" si="64"/>
        <v>6</v>
      </c>
      <c r="D212" s="34">
        <v>4</v>
      </c>
      <c r="E212" s="34"/>
      <c r="F212" s="34">
        <v>600</v>
      </c>
      <c r="G212" s="34"/>
      <c r="H212" s="34"/>
      <c r="I212" s="35">
        <f t="shared" si="56"/>
        <v>9</v>
      </c>
      <c r="J212" s="34">
        <f t="shared" si="62"/>
        <v>5400</v>
      </c>
      <c r="K212" s="56">
        <f t="shared" si="69"/>
        <v>332.5</v>
      </c>
      <c r="L212" s="76">
        <v>350</v>
      </c>
      <c r="M212" s="77">
        <v>0.95</v>
      </c>
      <c r="N212" s="58">
        <f t="shared" si="65"/>
        <v>3.6944444444444446</v>
      </c>
      <c r="O212" s="58">
        <f t="shared" si="73"/>
        <v>1.3055555555555554</v>
      </c>
      <c r="P212" s="58">
        <f t="shared" si="70"/>
        <v>5</v>
      </c>
      <c r="Q212" s="58" t="str">
        <f t="shared" si="66"/>
        <v>CDC LVL</v>
      </c>
      <c r="R212" s="56">
        <f t="shared" si="67"/>
        <v>181.125</v>
      </c>
      <c r="S212" s="56">
        <f t="shared" si="68"/>
        <v>10.149898373983739</v>
      </c>
      <c r="T212" s="57">
        <f t="shared" si="71"/>
        <v>5.6038086260779787E-2</v>
      </c>
      <c r="U212" s="56">
        <f t="shared" si="72"/>
        <v>191.27489837398375</v>
      </c>
    </row>
    <row r="213" spans="1:23" x14ac:dyDescent="0.25">
      <c r="A213" s="55" t="s">
        <v>177</v>
      </c>
      <c r="B213" s="5">
        <f t="shared" si="60"/>
        <v>327</v>
      </c>
      <c r="C213" s="5">
        <f t="shared" si="64"/>
        <v>6</v>
      </c>
      <c r="D213" s="34">
        <v>4</v>
      </c>
      <c r="E213" s="34"/>
      <c r="F213" s="34">
        <v>400</v>
      </c>
      <c r="G213" s="34"/>
      <c r="H213" s="34"/>
      <c r="I213" s="35">
        <f t="shared" si="56"/>
        <v>9</v>
      </c>
      <c r="J213" s="34">
        <f t="shared" si="62"/>
        <v>3600</v>
      </c>
      <c r="K213" s="56">
        <f t="shared" si="69"/>
        <v>190</v>
      </c>
      <c r="L213" s="76">
        <v>200</v>
      </c>
      <c r="M213" s="77">
        <v>0.95</v>
      </c>
      <c r="N213" s="58">
        <f t="shared" si="65"/>
        <v>3.1666666666666665</v>
      </c>
      <c r="O213" s="58">
        <f t="shared" si="73"/>
        <v>1.8333333333333335</v>
      </c>
      <c r="P213" s="58">
        <f t="shared" si="70"/>
        <v>5</v>
      </c>
      <c r="Q213" s="58" t="str">
        <f t="shared" si="66"/>
        <v>CDC LVL</v>
      </c>
      <c r="R213" s="56">
        <f t="shared" si="67"/>
        <v>103.49999999999999</v>
      </c>
      <c r="S213" s="56">
        <f t="shared" si="68"/>
        <v>9.5020325203252032</v>
      </c>
      <c r="T213" s="57">
        <f t="shared" si="71"/>
        <v>9.1807077491064773E-2</v>
      </c>
      <c r="U213" s="56">
        <f t="shared" si="72"/>
        <v>113.00203252032519</v>
      </c>
    </row>
    <row r="214" spans="1:23" x14ac:dyDescent="0.25">
      <c r="A214" s="55" t="s">
        <v>178</v>
      </c>
      <c r="B214" s="5">
        <f t="shared" si="60"/>
        <v>328</v>
      </c>
      <c r="C214" s="5">
        <f t="shared" si="64"/>
        <v>6</v>
      </c>
      <c r="D214" s="34">
        <v>4</v>
      </c>
      <c r="E214" s="34"/>
      <c r="F214" s="34">
        <v>300</v>
      </c>
      <c r="G214" s="34">
        <f>SUM(F211:F214)</f>
        <v>1507</v>
      </c>
      <c r="H214" s="34"/>
      <c r="I214" s="35">
        <f t="shared" ref="I214:I250" si="74">I$15</f>
        <v>9</v>
      </c>
      <c r="J214" s="34">
        <f t="shared" si="62"/>
        <v>2700</v>
      </c>
      <c r="K214" s="56">
        <f t="shared" si="69"/>
        <v>190</v>
      </c>
      <c r="L214" s="76">
        <v>200</v>
      </c>
      <c r="M214" s="77">
        <v>0.95</v>
      </c>
      <c r="N214" s="58">
        <f t="shared" si="65"/>
        <v>4.2222222222222223</v>
      </c>
      <c r="O214" s="58">
        <f t="shared" si="73"/>
        <v>0.77777777777777768</v>
      </c>
      <c r="P214" s="58">
        <f t="shared" si="70"/>
        <v>5</v>
      </c>
      <c r="Q214" s="58" t="str">
        <f t="shared" si="66"/>
        <v>CDC LVL</v>
      </c>
      <c r="R214" s="56">
        <f t="shared" si="67"/>
        <v>103.49999999999999</v>
      </c>
      <c r="S214" s="56">
        <f t="shared" si="68"/>
        <v>3.0233739837398375</v>
      </c>
      <c r="T214" s="57">
        <f t="shared" si="71"/>
        <v>2.9211342838066066E-2</v>
      </c>
      <c r="U214" s="56">
        <f t="shared" si="72"/>
        <v>106.52337398373982</v>
      </c>
    </row>
    <row r="215" spans="1:23" s="42" customFormat="1" x14ac:dyDescent="0.25">
      <c r="A215" s="66" t="s">
        <v>187</v>
      </c>
      <c r="B215" s="67">
        <f>B213+1</f>
        <v>328</v>
      </c>
      <c r="C215" s="67">
        <f t="shared" si="64"/>
        <v>6</v>
      </c>
      <c r="D215" s="68">
        <v>5</v>
      </c>
      <c r="E215" s="68"/>
      <c r="F215" s="68">
        <v>400</v>
      </c>
      <c r="G215" s="68"/>
      <c r="H215" s="68"/>
      <c r="I215" s="85">
        <f t="shared" si="74"/>
        <v>9</v>
      </c>
      <c r="J215" s="68">
        <f t="shared" si="62"/>
        <v>3600</v>
      </c>
      <c r="K215" s="69">
        <f t="shared" si="69"/>
        <v>237.5</v>
      </c>
      <c r="L215" s="80">
        <v>250</v>
      </c>
      <c r="M215" s="81">
        <v>0.95</v>
      </c>
      <c r="N215" s="71">
        <f t="shared" si="65"/>
        <v>3.9583333333333335</v>
      </c>
      <c r="O215" s="58">
        <f t="shared" si="73"/>
        <v>1.0416666666666665</v>
      </c>
      <c r="P215" s="71">
        <f t="shared" si="70"/>
        <v>5</v>
      </c>
      <c r="Q215" s="71" t="str">
        <f t="shared" si="66"/>
        <v>CDC LVL</v>
      </c>
      <c r="R215" s="69">
        <f t="shared" si="67"/>
        <v>129.375</v>
      </c>
      <c r="S215" s="69">
        <f t="shared" si="68"/>
        <v>5.3988821138211369</v>
      </c>
      <c r="T215" s="70">
        <f t="shared" si="71"/>
        <v>4.1730489768665793E-2</v>
      </c>
      <c r="U215" s="69">
        <f t="shared" si="72"/>
        <v>134.77388211382114</v>
      </c>
      <c r="V215" s="47"/>
      <c r="W215" s="47"/>
    </row>
    <row r="216" spans="1:23" x14ac:dyDescent="0.25">
      <c r="A216" s="55" t="s">
        <v>187</v>
      </c>
      <c r="B216" s="5">
        <f>B214+1</f>
        <v>329</v>
      </c>
      <c r="C216" s="5">
        <f t="shared" si="64"/>
        <v>6</v>
      </c>
      <c r="D216" s="34">
        <v>5</v>
      </c>
      <c r="E216" s="34"/>
      <c r="F216" s="34">
        <v>400</v>
      </c>
      <c r="G216" s="34">
        <f>SUM(F215:F216)</f>
        <v>800</v>
      </c>
      <c r="H216" s="59">
        <f>SUM(F178:F216)</f>
        <v>9127</v>
      </c>
      <c r="I216" s="35">
        <f t="shared" si="74"/>
        <v>9</v>
      </c>
      <c r="J216" s="34">
        <f t="shared" si="62"/>
        <v>3600</v>
      </c>
      <c r="K216" s="56">
        <f t="shared" si="69"/>
        <v>237.5</v>
      </c>
      <c r="L216" s="76">
        <v>250</v>
      </c>
      <c r="M216" s="77">
        <v>0.95</v>
      </c>
      <c r="N216" s="58">
        <f t="shared" si="65"/>
        <v>3.9583333333333335</v>
      </c>
      <c r="O216" s="58">
        <f t="shared" si="73"/>
        <v>1.0416666666666665</v>
      </c>
      <c r="P216" s="58">
        <f t="shared" si="70"/>
        <v>5</v>
      </c>
      <c r="Q216" s="58" t="str">
        <f t="shared" si="66"/>
        <v>CDC LVL</v>
      </c>
      <c r="R216" s="56">
        <f t="shared" si="67"/>
        <v>129.375</v>
      </c>
      <c r="S216" s="56">
        <f t="shared" si="68"/>
        <v>5.3988821138211369</v>
      </c>
      <c r="T216" s="57">
        <f t="shared" si="71"/>
        <v>4.1730489768665793E-2</v>
      </c>
      <c r="U216" s="56">
        <f t="shared" si="72"/>
        <v>134.77388211382114</v>
      </c>
    </row>
    <row r="217" spans="1:23" s="39" customFormat="1" x14ac:dyDescent="0.25">
      <c r="A217" s="60" t="s">
        <v>197</v>
      </c>
      <c r="B217" s="13">
        <v>300</v>
      </c>
      <c r="C217" s="13">
        <v>7</v>
      </c>
      <c r="D217" s="61">
        <v>1</v>
      </c>
      <c r="E217" s="61"/>
      <c r="F217" s="61">
        <v>215</v>
      </c>
      <c r="G217" s="61"/>
      <c r="H217" s="61"/>
      <c r="I217" s="84">
        <f t="shared" si="74"/>
        <v>9</v>
      </c>
      <c r="J217" s="61">
        <f t="shared" si="62"/>
        <v>1935</v>
      </c>
      <c r="K217" s="62">
        <f t="shared" si="69"/>
        <v>71.25</v>
      </c>
      <c r="L217" s="78">
        <v>75</v>
      </c>
      <c r="M217" s="79">
        <v>0.95</v>
      </c>
      <c r="N217" s="64">
        <f t="shared" si="65"/>
        <v>2.2093023255813953</v>
      </c>
      <c r="O217" s="58">
        <f t="shared" si="73"/>
        <v>2.7906976744186047</v>
      </c>
      <c r="P217" s="64">
        <f t="shared" si="70"/>
        <v>5</v>
      </c>
      <c r="Q217" s="64" t="str">
        <f t="shared" si="66"/>
        <v>CDC LVL</v>
      </c>
      <c r="R217" s="62">
        <f t="shared" si="67"/>
        <v>38.8125</v>
      </c>
      <c r="S217" s="62">
        <f t="shared" si="68"/>
        <v>7.774390243902439</v>
      </c>
      <c r="T217" s="63">
        <f t="shared" si="71"/>
        <v>0.20030635088959586</v>
      </c>
      <c r="U217" s="62">
        <f t="shared" si="72"/>
        <v>46.586890243902438</v>
      </c>
      <c r="V217" s="41"/>
      <c r="W217" s="41"/>
    </row>
    <row r="218" spans="1:23" x14ac:dyDescent="0.25">
      <c r="A218" s="55" t="s">
        <v>313</v>
      </c>
      <c r="B218" s="5">
        <f t="shared" ref="B218:B248" si="75">B217+1</f>
        <v>301</v>
      </c>
      <c r="C218" s="5">
        <f t="shared" ref="C218:C229" si="76">C217</f>
        <v>7</v>
      </c>
      <c r="D218" s="34">
        <v>1</v>
      </c>
      <c r="E218" s="34"/>
      <c r="F218" s="34">
        <v>109</v>
      </c>
      <c r="G218" s="34"/>
      <c r="H218" s="34"/>
      <c r="I218" s="35">
        <f t="shared" si="74"/>
        <v>9</v>
      </c>
      <c r="J218" s="34">
        <f t="shared" si="62"/>
        <v>981</v>
      </c>
      <c r="K218" s="56">
        <f t="shared" si="69"/>
        <v>71.25</v>
      </c>
      <c r="L218" s="76">
        <v>75</v>
      </c>
      <c r="M218" s="77">
        <v>0.95</v>
      </c>
      <c r="N218" s="58">
        <f t="shared" si="65"/>
        <v>4.3577981651376145</v>
      </c>
      <c r="O218" s="58">
        <f t="shared" si="73"/>
        <v>0.64220183486238547</v>
      </c>
      <c r="P218" s="58">
        <f t="shared" si="70"/>
        <v>5</v>
      </c>
      <c r="Q218" s="58" t="str">
        <f t="shared" si="66"/>
        <v>CDC LVL</v>
      </c>
      <c r="R218" s="56">
        <f t="shared" si="67"/>
        <v>38.8125</v>
      </c>
      <c r="S218" s="56">
        <f t="shared" si="68"/>
        <v>0.90701219512195153</v>
      </c>
      <c r="T218" s="57">
        <f t="shared" si="71"/>
        <v>2.3369074270452858E-2</v>
      </c>
      <c r="U218" s="56">
        <f t="shared" si="72"/>
        <v>39.719512195121951</v>
      </c>
    </row>
    <row r="219" spans="1:23" x14ac:dyDescent="0.25">
      <c r="A219" s="55" t="s">
        <v>314</v>
      </c>
      <c r="B219" s="5">
        <f t="shared" si="75"/>
        <v>302</v>
      </c>
      <c r="C219" s="5">
        <f t="shared" si="76"/>
        <v>7</v>
      </c>
      <c r="D219" s="34">
        <v>1</v>
      </c>
      <c r="E219" s="34"/>
      <c r="F219" s="34">
        <v>242</v>
      </c>
      <c r="G219" s="34"/>
      <c r="H219" s="34"/>
      <c r="I219" s="35">
        <f t="shared" si="74"/>
        <v>9</v>
      </c>
      <c r="J219" s="34">
        <f t="shared" si="62"/>
        <v>2178</v>
      </c>
      <c r="K219" s="56">
        <f t="shared" si="69"/>
        <v>71.25</v>
      </c>
      <c r="L219" s="76">
        <v>75</v>
      </c>
      <c r="M219" s="77">
        <v>0.95</v>
      </c>
      <c r="N219" s="58">
        <f t="shared" si="65"/>
        <v>1.9628099173553719</v>
      </c>
      <c r="O219" s="58">
        <f t="shared" si="73"/>
        <v>3.0371900826446279</v>
      </c>
      <c r="P219" s="58">
        <f t="shared" si="70"/>
        <v>5</v>
      </c>
      <c r="Q219" s="65" t="str">
        <f t="shared" si="66"/>
        <v>CDC LVL</v>
      </c>
      <c r="R219" s="56">
        <f t="shared" si="67"/>
        <v>38.8125</v>
      </c>
      <c r="S219" s="56">
        <f t="shared" si="68"/>
        <v>9.5236280487804859</v>
      </c>
      <c r="T219" s="57">
        <f t="shared" si="71"/>
        <v>0.24537527983975488</v>
      </c>
      <c r="U219" s="56">
        <f t="shared" si="72"/>
        <v>48.336128048780488</v>
      </c>
    </row>
    <row r="220" spans="1:23" x14ac:dyDescent="0.25">
      <c r="A220" s="55" t="s">
        <v>315</v>
      </c>
      <c r="B220" s="5">
        <f t="shared" si="75"/>
        <v>303</v>
      </c>
      <c r="C220" s="5">
        <f t="shared" si="76"/>
        <v>7</v>
      </c>
      <c r="D220" s="34">
        <v>1</v>
      </c>
      <c r="E220" s="34"/>
      <c r="F220" s="34">
        <v>1220</v>
      </c>
      <c r="G220" s="34"/>
      <c r="H220" s="34"/>
      <c r="I220" s="35">
        <f t="shared" si="74"/>
        <v>9</v>
      </c>
      <c r="J220" s="34">
        <f t="shared" si="62"/>
        <v>10980</v>
      </c>
      <c r="K220" s="56">
        <f t="shared" si="69"/>
        <v>855</v>
      </c>
      <c r="L220" s="76">
        <v>900</v>
      </c>
      <c r="M220" s="77">
        <v>0.95</v>
      </c>
      <c r="N220" s="58">
        <f t="shared" si="65"/>
        <v>4.6721311475409832</v>
      </c>
      <c r="O220" s="58">
        <f t="shared" si="73"/>
        <v>0.32786885245901676</v>
      </c>
      <c r="P220" s="58">
        <f t="shared" si="70"/>
        <v>5</v>
      </c>
      <c r="Q220" s="65" t="str">
        <f t="shared" si="66"/>
        <v>CDC LVL</v>
      </c>
      <c r="R220" s="56">
        <f t="shared" si="67"/>
        <v>465.74999999999994</v>
      </c>
      <c r="S220" s="56">
        <f t="shared" si="68"/>
        <v>5.1829268292682986</v>
      </c>
      <c r="T220" s="57">
        <f t="shared" si="71"/>
        <v>1.1128130604977561E-2</v>
      </c>
      <c r="U220" s="56">
        <f t="shared" si="72"/>
        <v>470.93292682926824</v>
      </c>
    </row>
    <row r="221" spans="1:23" x14ac:dyDescent="0.25">
      <c r="A221" s="55" t="s">
        <v>198</v>
      </c>
      <c r="B221" s="5">
        <f t="shared" si="75"/>
        <v>304</v>
      </c>
      <c r="C221" s="5">
        <f t="shared" si="76"/>
        <v>7</v>
      </c>
      <c r="D221" s="34">
        <v>1</v>
      </c>
      <c r="E221" s="34"/>
      <c r="F221" s="34">
        <v>151</v>
      </c>
      <c r="G221" s="34"/>
      <c r="H221" s="34"/>
      <c r="I221" s="35">
        <f t="shared" si="74"/>
        <v>9</v>
      </c>
      <c r="J221" s="34">
        <f t="shared" ref="J221:J250" si="77">F221*I221</f>
        <v>1359</v>
      </c>
      <c r="K221" s="56">
        <f t="shared" si="69"/>
        <v>71.25</v>
      </c>
      <c r="L221" s="76">
        <v>75</v>
      </c>
      <c r="M221" s="77">
        <v>0.95</v>
      </c>
      <c r="N221" s="58">
        <f t="shared" si="65"/>
        <v>3.1456953642384105</v>
      </c>
      <c r="O221" s="58">
        <f t="shared" si="73"/>
        <v>1.8543046357615895</v>
      </c>
      <c r="P221" s="58">
        <f t="shared" si="70"/>
        <v>5</v>
      </c>
      <c r="Q221" s="65" t="str">
        <f t="shared" si="66"/>
        <v>CDC LVL</v>
      </c>
      <c r="R221" s="56">
        <f t="shared" si="67"/>
        <v>38.8125</v>
      </c>
      <c r="S221" s="56">
        <f t="shared" si="68"/>
        <v>3.6280487804878052</v>
      </c>
      <c r="T221" s="57">
        <f t="shared" si="71"/>
        <v>9.3476297081811405E-2</v>
      </c>
      <c r="U221" s="56">
        <f t="shared" si="72"/>
        <v>42.440548780487802</v>
      </c>
    </row>
    <row r="222" spans="1:23" x14ac:dyDescent="0.25">
      <c r="A222" s="55" t="s">
        <v>176</v>
      </c>
      <c r="B222" s="5">
        <f t="shared" si="75"/>
        <v>305</v>
      </c>
      <c r="C222" s="5">
        <f t="shared" si="76"/>
        <v>7</v>
      </c>
      <c r="D222" s="34">
        <v>1</v>
      </c>
      <c r="E222" s="34"/>
      <c r="F222" s="34">
        <v>92</v>
      </c>
      <c r="G222" s="34"/>
      <c r="H222" s="34"/>
      <c r="I222" s="35">
        <f t="shared" si="74"/>
        <v>9</v>
      </c>
      <c r="J222" s="34">
        <f t="shared" si="77"/>
        <v>828</v>
      </c>
      <c r="K222" s="56">
        <f t="shared" si="69"/>
        <v>71.25</v>
      </c>
      <c r="L222" s="76">
        <v>75</v>
      </c>
      <c r="M222" s="77">
        <v>0.95</v>
      </c>
      <c r="N222" s="58">
        <f t="shared" si="65"/>
        <v>5.1630434782608692</v>
      </c>
      <c r="O222" s="58">
        <f t="shared" si="73"/>
        <v>0.16304347826086918</v>
      </c>
      <c r="P222" s="58">
        <f t="shared" si="70"/>
        <v>5.3260869565217384</v>
      </c>
      <c r="Q222" s="58" t="str">
        <f t="shared" si="66"/>
        <v>CDC LVL</v>
      </c>
      <c r="R222" s="56">
        <f t="shared" si="67"/>
        <v>38.8125</v>
      </c>
      <c r="S222" s="56">
        <f t="shared" si="68"/>
        <v>0.19435975609756051</v>
      </c>
      <c r="T222" s="57">
        <f t="shared" si="71"/>
        <v>5.0076587722398839E-3</v>
      </c>
      <c r="U222" s="56">
        <f t="shared" si="72"/>
        <v>39.006859756097562</v>
      </c>
    </row>
    <row r="223" spans="1:23" x14ac:dyDescent="0.25">
      <c r="A223" s="55" t="s">
        <v>169</v>
      </c>
      <c r="B223" s="5">
        <f t="shared" si="75"/>
        <v>306</v>
      </c>
      <c r="C223" s="5">
        <f t="shared" si="76"/>
        <v>7</v>
      </c>
      <c r="D223" s="34">
        <v>1</v>
      </c>
      <c r="E223" s="34"/>
      <c r="F223" s="34">
        <v>64</v>
      </c>
      <c r="G223" s="34">
        <f>SUM(F217:F223)</f>
        <v>2093</v>
      </c>
      <c r="H223" s="34"/>
      <c r="I223" s="35">
        <f t="shared" si="74"/>
        <v>9</v>
      </c>
      <c r="J223" s="34">
        <f t="shared" si="77"/>
        <v>576</v>
      </c>
      <c r="K223" s="56">
        <f t="shared" si="69"/>
        <v>5</v>
      </c>
      <c r="L223" s="76">
        <v>50</v>
      </c>
      <c r="M223" s="77">
        <v>0.1</v>
      </c>
      <c r="N223" s="58">
        <f t="shared" si="65"/>
        <v>0.52083333333333337</v>
      </c>
      <c r="O223" s="58">
        <f t="shared" si="73"/>
        <v>4.479166666666667</v>
      </c>
      <c r="P223" s="58">
        <f t="shared" si="70"/>
        <v>5</v>
      </c>
      <c r="Q223" s="58" t="str">
        <f t="shared" si="66"/>
        <v>CDC LVL</v>
      </c>
      <c r="R223" s="56">
        <f t="shared" si="67"/>
        <v>25.874999999999996</v>
      </c>
      <c r="S223" s="56">
        <f t="shared" si="68"/>
        <v>3.714430894308943</v>
      </c>
      <c r="T223" s="57">
        <f t="shared" si="71"/>
        <v>0.14355288480421038</v>
      </c>
      <c r="U223" s="56">
        <f t="shared" si="72"/>
        <v>29.58943089430894</v>
      </c>
    </row>
    <row r="224" spans="1:23" s="42" customFormat="1" x14ac:dyDescent="0.25">
      <c r="A224" s="66" t="s">
        <v>170</v>
      </c>
      <c r="B224" s="67">
        <f t="shared" si="75"/>
        <v>307</v>
      </c>
      <c r="C224" s="67">
        <f t="shared" si="76"/>
        <v>7</v>
      </c>
      <c r="D224" s="68">
        <v>2</v>
      </c>
      <c r="E224" s="68"/>
      <c r="F224" s="68">
        <v>1279</v>
      </c>
      <c r="G224" s="68"/>
      <c r="H224" s="68"/>
      <c r="I224" s="86">
        <f>I$15</f>
        <v>9</v>
      </c>
      <c r="J224" s="68">
        <f t="shared" si="77"/>
        <v>11511</v>
      </c>
      <c r="K224" s="69">
        <f t="shared" si="69"/>
        <v>760</v>
      </c>
      <c r="L224" s="80">
        <v>800</v>
      </c>
      <c r="M224" s="81">
        <v>0.95</v>
      </c>
      <c r="N224" s="71">
        <f t="shared" si="65"/>
        <v>3.9614281991138909</v>
      </c>
      <c r="O224" s="58">
        <f t="shared" si="73"/>
        <v>1.0385718008861091</v>
      </c>
      <c r="P224" s="71">
        <f t="shared" si="70"/>
        <v>5</v>
      </c>
      <c r="Q224" s="71" t="str">
        <f t="shared" si="66"/>
        <v>CDC LVL</v>
      </c>
      <c r="R224" s="69">
        <f t="shared" si="67"/>
        <v>413.99999999999994</v>
      </c>
      <c r="S224" s="69">
        <f t="shared" si="68"/>
        <v>17.211636178861792</v>
      </c>
      <c r="T224" s="70">
        <f t="shared" si="71"/>
        <v>4.1574000432033319E-2</v>
      </c>
      <c r="U224" s="69">
        <f t="shared" si="72"/>
        <v>431.21163617886174</v>
      </c>
      <c r="V224" s="47"/>
      <c r="W224" s="47"/>
    </row>
    <row r="225" spans="1:23" x14ac:dyDescent="0.25">
      <c r="A225" s="55" t="s">
        <v>199</v>
      </c>
      <c r="B225" s="5">
        <f t="shared" si="75"/>
        <v>308</v>
      </c>
      <c r="C225" s="5">
        <f t="shared" si="76"/>
        <v>7</v>
      </c>
      <c r="D225" s="34">
        <v>2</v>
      </c>
      <c r="E225" s="34"/>
      <c r="F225" s="34">
        <v>122</v>
      </c>
      <c r="G225" s="34"/>
      <c r="H225" s="34"/>
      <c r="I225" s="35">
        <f t="shared" si="74"/>
        <v>9</v>
      </c>
      <c r="J225" s="34">
        <f t="shared" si="77"/>
        <v>1098</v>
      </c>
      <c r="K225" s="56">
        <f t="shared" si="69"/>
        <v>95</v>
      </c>
      <c r="L225" s="76">
        <v>100</v>
      </c>
      <c r="M225" s="77">
        <v>0.95</v>
      </c>
      <c r="N225" s="58">
        <f t="shared" si="65"/>
        <v>5.1912568306010929</v>
      </c>
      <c r="O225" s="58">
        <f t="shared" si="73"/>
        <v>0.19125683060109289</v>
      </c>
      <c r="P225" s="58">
        <f t="shared" si="70"/>
        <v>5.3825136612021858</v>
      </c>
      <c r="Q225" s="58" t="str">
        <f t="shared" si="66"/>
        <v>CDC LVL</v>
      </c>
      <c r="R225" s="56">
        <f t="shared" si="67"/>
        <v>51.749999999999993</v>
      </c>
      <c r="S225" s="56">
        <f t="shared" si="68"/>
        <v>0.30233739837398371</v>
      </c>
      <c r="T225" s="57">
        <f t="shared" si="71"/>
        <v>5.8422685676132128E-3</v>
      </c>
      <c r="U225" s="56">
        <f t="shared" si="72"/>
        <v>52.052337398373979</v>
      </c>
    </row>
    <row r="226" spans="1:23" x14ac:dyDescent="0.25">
      <c r="A226" s="55" t="s">
        <v>166</v>
      </c>
      <c r="B226" s="5">
        <f t="shared" si="75"/>
        <v>309</v>
      </c>
      <c r="C226" s="5">
        <f t="shared" si="76"/>
        <v>7</v>
      </c>
      <c r="D226" s="34">
        <v>2</v>
      </c>
      <c r="E226" s="34"/>
      <c r="F226" s="34">
        <v>122</v>
      </c>
      <c r="G226" s="34"/>
      <c r="H226" s="34"/>
      <c r="I226" s="35">
        <f t="shared" si="74"/>
        <v>9</v>
      </c>
      <c r="J226" s="34">
        <f t="shared" si="77"/>
        <v>1098</v>
      </c>
      <c r="K226" s="56">
        <f t="shared" si="69"/>
        <v>95</v>
      </c>
      <c r="L226" s="76">
        <v>100</v>
      </c>
      <c r="M226" s="77">
        <v>0.95</v>
      </c>
      <c r="N226" s="58">
        <f t="shared" si="65"/>
        <v>5.1912568306010929</v>
      </c>
      <c r="O226" s="58">
        <f t="shared" si="73"/>
        <v>0.19125683060109289</v>
      </c>
      <c r="P226" s="58">
        <f t="shared" si="70"/>
        <v>5.3825136612021858</v>
      </c>
      <c r="Q226" s="58" t="str">
        <f t="shared" si="66"/>
        <v>CDC LVL</v>
      </c>
      <c r="R226" s="56">
        <f t="shared" si="67"/>
        <v>51.749999999999993</v>
      </c>
      <c r="S226" s="56">
        <f t="shared" si="68"/>
        <v>0.30233739837398371</v>
      </c>
      <c r="T226" s="57">
        <f t="shared" si="71"/>
        <v>5.8422685676132128E-3</v>
      </c>
      <c r="U226" s="56">
        <f t="shared" si="72"/>
        <v>52.052337398373979</v>
      </c>
    </row>
    <row r="227" spans="1:23" x14ac:dyDescent="0.25">
      <c r="A227" s="55" t="s">
        <v>313</v>
      </c>
      <c r="B227" s="5">
        <f t="shared" si="75"/>
        <v>310</v>
      </c>
      <c r="C227" s="5">
        <f t="shared" si="76"/>
        <v>7</v>
      </c>
      <c r="D227" s="34">
        <v>2</v>
      </c>
      <c r="E227" s="34"/>
      <c r="F227" s="34">
        <v>179</v>
      </c>
      <c r="G227" s="34"/>
      <c r="H227" s="34"/>
      <c r="I227" s="35">
        <f t="shared" si="74"/>
        <v>9</v>
      </c>
      <c r="J227" s="34">
        <f t="shared" si="77"/>
        <v>1611</v>
      </c>
      <c r="K227" s="56">
        <f t="shared" si="69"/>
        <v>95</v>
      </c>
      <c r="L227" s="76">
        <v>100</v>
      </c>
      <c r="M227" s="77">
        <v>0.95</v>
      </c>
      <c r="N227" s="58">
        <f t="shared" si="65"/>
        <v>3.5381750465549349</v>
      </c>
      <c r="O227" s="58">
        <f t="shared" si="73"/>
        <v>1.4618249534450651</v>
      </c>
      <c r="P227" s="58">
        <f t="shared" si="70"/>
        <v>5</v>
      </c>
      <c r="Q227" s="58" t="str">
        <f t="shared" si="66"/>
        <v>CDC LVL</v>
      </c>
      <c r="R227" s="56">
        <f t="shared" si="67"/>
        <v>51.749999999999993</v>
      </c>
      <c r="S227" s="56">
        <f t="shared" si="68"/>
        <v>3.3904979674796745</v>
      </c>
      <c r="T227" s="57">
        <f t="shared" si="71"/>
        <v>6.5516868936805306E-2</v>
      </c>
      <c r="U227" s="56">
        <f t="shared" si="72"/>
        <v>55.140497967479668</v>
      </c>
    </row>
    <row r="228" spans="1:23" x14ac:dyDescent="0.25">
      <c r="A228" s="55" t="s">
        <v>314</v>
      </c>
      <c r="B228" s="5">
        <f t="shared" si="75"/>
        <v>311</v>
      </c>
      <c r="C228" s="5">
        <f t="shared" si="76"/>
        <v>7</v>
      </c>
      <c r="D228" s="34">
        <v>2</v>
      </c>
      <c r="E228" s="34"/>
      <c r="F228" s="34">
        <v>250</v>
      </c>
      <c r="G228" s="34"/>
      <c r="H228" s="34"/>
      <c r="I228" s="35">
        <f t="shared" si="74"/>
        <v>9</v>
      </c>
      <c r="J228" s="34">
        <f t="shared" si="77"/>
        <v>2250</v>
      </c>
      <c r="K228" s="56">
        <f t="shared" si="69"/>
        <v>190</v>
      </c>
      <c r="L228" s="76">
        <v>200</v>
      </c>
      <c r="M228" s="77">
        <v>0.95</v>
      </c>
      <c r="N228" s="58">
        <f t="shared" si="65"/>
        <v>5.0666666666666664</v>
      </c>
      <c r="O228" s="58">
        <f t="shared" si="73"/>
        <v>6.666666666666643E-2</v>
      </c>
      <c r="P228" s="58">
        <f t="shared" si="70"/>
        <v>5.1333333333333329</v>
      </c>
      <c r="Q228" s="58" t="str">
        <f t="shared" si="66"/>
        <v>CDC LVL</v>
      </c>
      <c r="R228" s="56">
        <f t="shared" si="67"/>
        <v>103.49999999999999</v>
      </c>
      <c r="S228" s="56">
        <f t="shared" si="68"/>
        <v>0.21595528455284477</v>
      </c>
      <c r="T228" s="57">
        <f t="shared" si="71"/>
        <v>2.0865244884332832E-3</v>
      </c>
      <c r="U228" s="56">
        <f t="shared" si="72"/>
        <v>103.71595528455283</v>
      </c>
    </row>
    <row r="229" spans="1:23" x14ac:dyDescent="0.25">
      <c r="A229" s="55" t="s">
        <v>179</v>
      </c>
      <c r="B229" s="5">
        <f>B227+1</f>
        <v>311</v>
      </c>
      <c r="C229" s="5">
        <f t="shared" si="76"/>
        <v>7</v>
      </c>
      <c r="D229" s="34">
        <v>2</v>
      </c>
      <c r="E229" s="34"/>
      <c r="F229" s="34">
        <v>162</v>
      </c>
      <c r="G229" s="34"/>
      <c r="H229" s="34"/>
      <c r="I229" s="35">
        <f t="shared" si="74"/>
        <v>9</v>
      </c>
      <c r="J229" s="34">
        <f t="shared" si="77"/>
        <v>1458</v>
      </c>
      <c r="K229" s="56">
        <f t="shared" si="69"/>
        <v>95</v>
      </c>
      <c r="L229" s="76">
        <v>100</v>
      </c>
      <c r="M229" s="77">
        <v>0.95</v>
      </c>
      <c r="N229" s="58">
        <f t="shared" si="65"/>
        <v>3.9094650205761319</v>
      </c>
      <c r="O229" s="58">
        <f t="shared" si="73"/>
        <v>1.0905349794238681</v>
      </c>
      <c r="P229" s="58">
        <f t="shared" si="70"/>
        <v>5</v>
      </c>
      <c r="Q229" s="58" t="str">
        <f t="shared" si="66"/>
        <v>CDC LVL</v>
      </c>
      <c r="R229" s="56">
        <f t="shared" si="67"/>
        <v>51.749999999999993</v>
      </c>
      <c r="S229" s="56">
        <f t="shared" si="68"/>
        <v>2.2891260162601621</v>
      </c>
      <c r="T229" s="57">
        <f t="shared" si="71"/>
        <v>4.4234319154785748E-2</v>
      </c>
      <c r="U229" s="56">
        <f t="shared" si="72"/>
        <v>54.039126016260155</v>
      </c>
    </row>
    <row r="230" spans="1:23" x14ac:dyDescent="0.25">
      <c r="A230" s="55" t="s">
        <v>200</v>
      </c>
      <c r="B230" s="5">
        <f>B228+1</f>
        <v>312</v>
      </c>
      <c r="C230" s="5">
        <f>C229</f>
        <v>7</v>
      </c>
      <c r="D230" s="34">
        <v>2</v>
      </c>
      <c r="E230" s="34"/>
      <c r="F230" s="34">
        <v>274</v>
      </c>
      <c r="G230" s="34"/>
      <c r="H230" s="34"/>
      <c r="I230" s="35">
        <f t="shared" si="74"/>
        <v>9</v>
      </c>
      <c r="J230" s="34">
        <f t="shared" si="77"/>
        <v>2466</v>
      </c>
      <c r="K230" s="56">
        <f t="shared" si="69"/>
        <v>190</v>
      </c>
      <c r="L230" s="76">
        <v>200</v>
      </c>
      <c r="M230" s="77">
        <v>0.95</v>
      </c>
      <c r="N230" s="58">
        <f t="shared" si="65"/>
        <v>4.6228710462287106</v>
      </c>
      <c r="O230" s="58">
        <f t="shared" si="73"/>
        <v>0.37712895377128941</v>
      </c>
      <c r="P230" s="58">
        <f t="shared" si="70"/>
        <v>5</v>
      </c>
      <c r="Q230" s="58" t="str">
        <f t="shared" si="66"/>
        <v>CDC LVL</v>
      </c>
      <c r="R230" s="56">
        <f t="shared" si="67"/>
        <v>103.49999999999999</v>
      </c>
      <c r="S230" s="56">
        <f t="shared" si="68"/>
        <v>1.3389227642276416</v>
      </c>
      <c r="T230" s="57">
        <f t="shared" si="71"/>
        <v>1.2936451828286394E-2</v>
      </c>
      <c r="U230" s="56">
        <f t="shared" si="72"/>
        <v>104.83892276422763</v>
      </c>
    </row>
    <row r="231" spans="1:23" x14ac:dyDescent="0.25">
      <c r="A231" s="55" t="s">
        <v>174</v>
      </c>
      <c r="B231" s="5">
        <f t="shared" si="75"/>
        <v>313</v>
      </c>
      <c r="C231" s="5">
        <f t="shared" ref="C231:C238" si="78">C230</f>
        <v>7</v>
      </c>
      <c r="D231" s="34">
        <v>2</v>
      </c>
      <c r="E231" s="34"/>
      <c r="F231" s="34">
        <v>244</v>
      </c>
      <c r="G231" s="34">
        <f>SUM(F224:F231)</f>
        <v>2632</v>
      </c>
      <c r="H231" s="34"/>
      <c r="I231" s="35">
        <f t="shared" si="74"/>
        <v>9</v>
      </c>
      <c r="J231" s="34">
        <f t="shared" si="77"/>
        <v>2196</v>
      </c>
      <c r="K231" s="56">
        <f t="shared" si="69"/>
        <v>80</v>
      </c>
      <c r="L231" s="76">
        <v>200</v>
      </c>
      <c r="M231" s="77">
        <v>0.4</v>
      </c>
      <c r="N231" s="58">
        <f t="shared" si="65"/>
        <v>2.1857923497267762</v>
      </c>
      <c r="O231" s="58">
        <f t="shared" si="73"/>
        <v>2.8142076502732238</v>
      </c>
      <c r="P231" s="58">
        <f t="shared" si="70"/>
        <v>5</v>
      </c>
      <c r="Q231" s="65" t="str">
        <f t="shared" si="66"/>
        <v>CDC LVL</v>
      </c>
      <c r="R231" s="56">
        <f t="shared" si="67"/>
        <v>103.49999999999999</v>
      </c>
      <c r="S231" s="56">
        <f t="shared" si="68"/>
        <v>8.897357723577235</v>
      </c>
      <c r="T231" s="57">
        <f t="shared" si="71"/>
        <v>8.5964808923451555E-2</v>
      </c>
      <c r="U231" s="56">
        <f t="shared" si="72"/>
        <v>112.39735772357722</v>
      </c>
    </row>
    <row r="232" spans="1:23" s="42" customFormat="1" x14ac:dyDescent="0.25">
      <c r="A232" s="66" t="s">
        <v>168</v>
      </c>
      <c r="B232" s="67">
        <f t="shared" si="75"/>
        <v>314</v>
      </c>
      <c r="C232" s="67">
        <f t="shared" si="78"/>
        <v>7</v>
      </c>
      <c r="D232" s="68">
        <v>3</v>
      </c>
      <c r="E232" s="68"/>
      <c r="F232" s="68">
        <v>85</v>
      </c>
      <c r="G232" s="68"/>
      <c r="H232" s="68"/>
      <c r="I232" s="85">
        <f t="shared" si="74"/>
        <v>9</v>
      </c>
      <c r="J232" s="68">
        <f t="shared" si="77"/>
        <v>765</v>
      </c>
      <c r="K232" s="69">
        <f t="shared" si="69"/>
        <v>47.5</v>
      </c>
      <c r="L232" s="80">
        <v>50</v>
      </c>
      <c r="M232" s="81">
        <v>0.95</v>
      </c>
      <c r="N232" s="71">
        <f t="shared" si="65"/>
        <v>3.7254901960784315</v>
      </c>
      <c r="O232" s="58">
        <f t="shared" si="73"/>
        <v>1.2745098039215685</v>
      </c>
      <c r="P232" s="71">
        <f t="shared" si="70"/>
        <v>5</v>
      </c>
      <c r="Q232" s="71" t="str">
        <f t="shared" si="66"/>
        <v>CDC LVL</v>
      </c>
      <c r="R232" s="69">
        <f t="shared" si="67"/>
        <v>25.874999999999996</v>
      </c>
      <c r="S232" s="69">
        <f t="shared" si="68"/>
        <v>1.403709349593496</v>
      </c>
      <c r="T232" s="70">
        <f t="shared" si="71"/>
        <v>5.4249636699265552E-2</v>
      </c>
      <c r="U232" s="69">
        <f t="shared" si="72"/>
        <v>27.278709349593491</v>
      </c>
      <c r="V232" s="47"/>
      <c r="W232" s="47"/>
    </row>
    <row r="233" spans="1:23" s="21" customFormat="1" x14ac:dyDescent="0.25">
      <c r="A233" s="72" t="s">
        <v>201</v>
      </c>
      <c r="B233" s="73">
        <f>B232+1</f>
        <v>315</v>
      </c>
      <c r="C233" s="5">
        <f t="shared" si="78"/>
        <v>7</v>
      </c>
      <c r="D233" s="59">
        <v>3</v>
      </c>
      <c r="E233" s="59"/>
      <c r="F233" s="59">
        <v>84</v>
      </c>
      <c r="G233" s="59"/>
      <c r="H233" s="59"/>
      <c r="I233" s="87">
        <f t="shared" si="74"/>
        <v>9</v>
      </c>
      <c r="J233" s="59">
        <f t="shared" si="77"/>
        <v>756</v>
      </c>
      <c r="K233" s="74">
        <f t="shared" si="69"/>
        <v>47.5</v>
      </c>
      <c r="L233" s="82">
        <v>50</v>
      </c>
      <c r="M233" s="77">
        <v>0.95</v>
      </c>
      <c r="N233" s="65">
        <f t="shared" si="65"/>
        <v>3.7698412698412698</v>
      </c>
      <c r="O233" s="58">
        <f t="shared" si="73"/>
        <v>1.2301587301587302</v>
      </c>
      <c r="P233" s="65">
        <f t="shared" si="70"/>
        <v>5</v>
      </c>
      <c r="Q233" s="65" t="str">
        <f t="shared" si="66"/>
        <v>CDC LVL</v>
      </c>
      <c r="R233" s="74">
        <f t="shared" si="67"/>
        <v>25.874999999999996</v>
      </c>
      <c r="S233" s="74">
        <f t="shared" si="68"/>
        <v>1.3389227642276422</v>
      </c>
      <c r="T233" s="75">
        <f t="shared" si="71"/>
        <v>5.1745807313145598E-2</v>
      </c>
      <c r="U233" s="74">
        <f t="shared" si="72"/>
        <v>27.21392276422764</v>
      </c>
      <c r="V233" s="46"/>
      <c r="W233" s="46"/>
    </row>
    <row r="234" spans="1:23" x14ac:dyDescent="0.25">
      <c r="A234" s="55" t="s">
        <v>201</v>
      </c>
      <c r="B234" s="73">
        <f>B233+1</f>
        <v>316</v>
      </c>
      <c r="C234" s="5">
        <f t="shared" si="78"/>
        <v>7</v>
      </c>
      <c r="D234" s="34">
        <v>3</v>
      </c>
      <c r="E234" s="34"/>
      <c r="F234" s="34">
        <v>92</v>
      </c>
      <c r="G234" s="34"/>
      <c r="H234" s="34"/>
      <c r="I234" s="35">
        <f t="shared" si="74"/>
        <v>9</v>
      </c>
      <c r="J234" s="34">
        <f t="shared" si="77"/>
        <v>828</v>
      </c>
      <c r="K234" s="56">
        <f t="shared" si="69"/>
        <v>47.5</v>
      </c>
      <c r="L234" s="76">
        <v>50</v>
      </c>
      <c r="M234" s="77">
        <v>0.95</v>
      </c>
      <c r="N234" s="58">
        <f t="shared" si="65"/>
        <v>3.4420289855072466</v>
      </c>
      <c r="O234" s="58">
        <f t="shared" si="73"/>
        <v>1.5579710144927534</v>
      </c>
      <c r="P234" s="58">
        <f t="shared" si="70"/>
        <v>5</v>
      </c>
      <c r="Q234" s="58" t="str">
        <f t="shared" si="66"/>
        <v>CDC LVL</v>
      </c>
      <c r="R234" s="56">
        <f t="shared" si="67"/>
        <v>25.874999999999996</v>
      </c>
      <c r="S234" s="56">
        <f t="shared" si="68"/>
        <v>1.8572154471544715</v>
      </c>
      <c r="T234" s="57">
        <f t="shared" si="71"/>
        <v>7.1776442402105192E-2</v>
      </c>
      <c r="U234" s="56">
        <f t="shared" si="72"/>
        <v>27.732215447154466</v>
      </c>
    </row>
    <row r="235" spans="1:23" x14ac:dyDescent="0.25">
      <c r="A235" s="55" t="s">
        <v>202</v>
      </c>
      <c r="B235" s="5">
        <f t="shared" si="75"/>
        <v>317</v>
      </c>
      <c r="C235" s="5">
        <f t="shared" si="78"/>
        <v>7</v>
      </c>
      <c r="D235" s="34">
        <v>3</v>
      </c>
      <c r="E235" s="34"/>
      <c r="F235" s="34">
        <v>88</v>
      </c>
      <c r="G235" s="34"/>
      <c r="H235" s="34"/>
      <c r="I235" s="35">
        <f t="shared" si="74"/>
        <v>9</v>
      </c>
      <c r="J235" s="34">
        <f t="shared" si="77"/>
        <v>792</v>
      </c>
      <c r="K235" s="56">
        <f t="shared" si="69"/>
        <v>47.5</v>
      </c>
      <c r="L235" s="76">
        <v>50</v>
      </c>
      <c r="M235" s="77">
        <v>0.95</v>
      </c>
      <c r="N235" s="58">
        <f t="shared" si="65"/>
        <v>3.5984848484848486</v>
      </c>
      <c r="O235" s="58">
        <f t="shared" si="73"/>
        <v>1.4015151515151514</v>
      </c>
      <c r="P235" s="58">
        <f t="shared" si="70"/>
        <v>5</v>
      </c>
      <c r="Q235" s="58" t="str">
        <f t="shared" si="66"/>
        <v>CDC LVL</v>
      </c>
      <c r="R235" s="56">
        <f t="shared" si="67"/>
        <v>25.874999999999996</v>
      </c>
      <c r="S235" s="56">
        <f t="shared" si="68"/>
        <v>1.5980691056910568</v>
      </c>
      <c r="T235" s="57">
        <f t="shared" si="71"/>
        <v>6.1761124857625388E-2</v>
      </c>
      <c r="U235" s="56">
        <f t="shared" si="72"/>
        <v>27.473069105691053</v>
      </c>
    </row>
    <row r="236" spans="1:23" x14ac:dyDescent="0.25">
      <c r="A236" s="55" t="s">
        <v>202</v>
      </c>
      <c r="B236" s="5">
        <f t="shared" si="75"/>
        <v>318</v>
      </c>
      <c r="C236" s="5">
        <f t="shared" si="78"/>
        <v>7</v>
      </c>
      <c r="D236" s="34">
        <v>3</v>
      </c>
      <c r="E236" s="34"/>
      <c r="F236" s="34">
        <v>88</v>
      </c>
      <c r="G236" s="34"/>
      <c r="H236" s="34"/>
      <c r="I236" s="35">
        <f t="shared" si="74"/>
        <v>9</v>
      </c>
      <c r="J236" s="34">
        <f t="shared" si="77"/>
        <v>792</v>
      </c>
      <c r="K236" s="56">
        <f t="shared" si="69"/>
        <v>47.5</v>
      </c>
      <c r="L236" s="76">
        <v>50</v>
      </c>
      <c r="M236" s="77">
        <v>0.95</v>
      </c>
      <c r="N236" s="58">
        <f t="shared" si="65"/>
        <v>3.5984848484848486</v>
      </c>
      <c r="O236" s="58">
        <f t="shared" si="73"/>
        <v>1.4015151515151514</v>
      </c>
      <c r="P236" s="58">
        <f t="shared" si="70"/>
        <v>5</v>
      </c>
      <c r="Q236" s="58" t="str">
        <f t="shared" si="66"/>
        <v>CDC LVL</v>
      </c>
      <c r="R236" s="56">
        <f t="shared" si="67"/>
        <v>25.874999999999996</v>
      </c>
      <c r="S236" s="56">
        <f t="shared" si="68"/>
        <v>1.5980691056910568</v>
      </c>
      <c r="T236" s="57">
        <f t="shared" si="71"/>
        <v>6.1761124857625388E-2</v>
      </c>
      <c r="U236" s="56">
        <f t="shared" si="72"/>
        <v>27.473069105691053</v>
      </c>
    </row>
    <row r="237" spans="1:23" x14ac:dyDescent="0.25">
      <c r="A237" s="55" t="s">
        <v>166</v>
      </c>
      <c r="B237" s="5">
        <f t="shared" si="75"/>
        <v>319</v>
      </c>
      <c r="C237" s="5">
        <f t="shared" si="78"/>
        <v>7</v>
      </c>
      <c r="D237" s="34">
        <v>3</v>
      </c>
      <c r="E237" s="34"/>
      <c r="F237" s="34">
        <v>119</v>
      </c>
      <c r="G237" s="34"/>
      <c r="H237" s="34"/>
      <c r="I237" s="35">
        <f t="shared" si="74"/>
        <v>9</v>
      </c>
      <c r="J237" s="34">
        <f t="shared" si="77"/>
        <v>1071</v>
      </c>
      <c r="K237" s="56">
        <f t="shared" si="69"/>
        <v>7.5</v>
      </c>
      <c r="L237" s="76">
        <v>75</v>
      </c>
      <c r="M237" s="77">
        <v>0.1</v>
      </c>
      <c r="N237" s="58">
        <f t="shared" si="65"/>
        <v>0.42016806722689076</v>
      </c>
      <c r="O237" s="58">
        <f t="shared" si="73"/>
        <v>4.579831932773109</v>
      </c>
      <c r="P237" s="58">
        <f t="shared" si="70"/>
        <v>5</v>
      </c>
      <c r="Q237" s="58" t="str">
        <f t="shared" si="66"/>
        <v>CDC LVL</v>
      </c>
      <c r="R237" s="56">
        <f t="shared" si="67"/>
        <v>38.8125</v>
      </c>
      <c r="S237" s="56">
        <f t="shared" si="68"/>
        <v>7.0617378048780486</v>
      </c>
      <c r="T237" s="57">
        <f t="shared" si="71"/>
        <v>0.1819449353913829</v>
      </c>
      <c r="U237" s="56">
        <f t="shared" si="72"/>
        <v>45.874237804878049</v>
      </c>
    </row>
    <row r="238" spans="1:23" x14ac:dyDescent="0.25">
      <c r="A238" s="55" t="s">
        <v>166</v>
      </c>
      <c r="B238" s="5">
        <f t="shared" si="75"/>
        <v>320</v>
      </c>
      <c r="C238" s="5">
        <f t="shared" si="78"/>
        <v>7</v>
      </c>
      <c r="D238" s="34">
        <v>3</v>
      </c>
      <c r="E238" s="34"/>
      <c r="F238" s="34">
        <v>116</v>
      </c>
      <c r="G238" s="34"/>
      <c r="H238" s="34"/>
      <c r="I238" s="35">
        <f t="shared" si="74"/>
        <v>9</v>
      </c>
      <c r="J238" s="34">
        <f t="shared" si="77"/>
        <v>1044</v>
      </c>
      <c r="K238" s="56">
        <f t="shared" si="69"/>
        <v>7.5</v>
      </c>
      <c r="L238" s="76">
        <v>75</v>
      </c>
      <c r="M238" s="77">
        <v>0.1</v>
      </c>
      <c r="N238" s="58">
        <f t="shared" si="65"/>
        <v>0.43103448275862066</v>
      </c>
      <c r="O238" s="58">
        <f t="shared" si="73"/>
        <v>4.568965517241379</v>
      </c>
      <c r="P238" s="58">
        <f t="shared" si="70"/>
        <v>5</v>
      </c>
      <c r="Q238" s="58" t="str">
        <f t="shared" si="66"/>
        <v>CDC LVL</v>
      </c>
      <c r="R238" s="56">
        <f t="shared" si="67"/>
        <v>38.8125</v>
      </c>
      <c r="S238" s="56">
        <f t="shared" si="68"/>
        <v>6.8673780487804867</v>
      </c>
      <c r="T238" s="57">
        <f t="shared" si="71"/>
        <v>0.17693727661914296</v>
      </c>
      <c r="U238" s="56">
        <f t="shared" si="72"/>
        <v>45.679878048780488</v>
      </c>
    </row>
    <row r="239" spans="1:23" x14ac:dyDescent="0.25">
      <c r="A239" s="55" t="s">
        <v>166</v>
      </c>
      <c r="B239" s="5">
        <f>B237+1</f>
        <v>320</v>
      </c>
      <c r="C239" s="5">
        <f>C237</f>
        <v>7</v>
      </c>
      <c r="D239" s="34">
        <v>3</v>
      </c>
      <c r="E239" s="34"/>
      <c r="F239" s="34">
        <v>118</v>
      </c>
      <c r="G239" s="34"/>
      <c r="H239" s="34"/>
      <c r="I239" s="35">
        <f t="shared" si="74"/>
        <v>9</v>
      </c>
      <c r="J239" s="34">
        <f t="shared" si="77"/>
        <v>1062</v>
      </c>
      <c r="K239" s="56">
        <f t="shared" si="69"/>
        <v>71.25</v>
      </c>
      <c r="L239" s="76">
        <v>75</v>
      </c>
      <c r="M239" s="77">
        <v>0.95</v>
      </c>
      <c r="N239" s="58">
        <f t="shared" si="65"/>
        <v>4.0254237288135597</v>
      </c>
      <c r="O239" s="58">
        <f t="shared" si="73"/>
        <v>0.9745762711864403</v>
      </c>
      <c r="P239" s="58">
        <f t="shared" si="70"/>
        <v>5</v>
      </c>
      <c r="Q239" s="58" t="str">
        <f t="shared" si="66"/>
        <v>CDC LVL</v>
      </c>
      <c r="R239" s="56">
        <f t="shared" si="67"/>
        <v>38.8125</v>
      </c>
      <c r="S239" s="56">
        <f t="shared" si="68"/>
        <v>1.4900914634146336</v>
      </c>
      <c r="T239" s="57">
        <f t="shared" si="71"/>
        <v>3.8392050587172523E-2</v>
      </c>
      <c r="U239" s="56">
        <f t="shared" si="72"/>
        <v>40.302591463414636</v>
      </c>
    </row>
    <row r="240" spans="1:23" x14ac:dyDescent="0.25">
      <c r="A240" s="55" t="s">
        <v>166</v>
      </c>
      <c r="B240" s="5">
        <f>B237+1</f>
        <v>320</v>
      </c>
      <c r="C240" s="5">
        <f>C237</f>
        <v>7</v>
      </c>
      <c r="D240" s="34">
        <v>3</v>
      </c>
      <c r="E240" s="34"/>
      <c r="F240" s="34">
        <v>118</v>
      </c>
      <c r="G240" s="34"/>
      <c r="H240" s="34"/>
      <c r="I240" s="35">
        <f t="shared" si="74"/>
        <v>9</v>
      </c>
      <c r="J240" s="34">
        <f t="shared" si="77"/>
        <v>1062</v>
      </c>
      <c r="K240" s="56">
        <f t="shared" si="69"/>
        <v>71.25</v>
      </c>
      <c r="L240" s="76">
        <v>75</v>
      </c>
      <c r="M240" s="77">
        <v>0.95</v>
      </c>
      <c r="N240" s="58">
        <f t="shared" si="65"/>
        <v>4.0254237288135597</v>
      </c>
      <c r="O240" s="58">
        <f t="shared" si="73"/>
        <v>0.9745762711864403</v>
      </c>
      <c r="P240" s="58">
        <f t="shared" si="70"/>
        <v>5</v>
      </c>
      <c r="Q240" s="58" t="str">
        <f t="shared" si="66"/>
        <v>CDC LVL</v>
      </c>
      <c r="R240" s="56">
        <f t="shared" si="67"/>
        <v>38.8125</v>
      </c>
      <c r="S240" s="56">
        <f t="shared" si="68"/>
        <v>1.4900914634146336</v>
      </c>
      <c r="T240" s="57">
        <f t="shared" si="71"/>
        <v>3.8392050587172523E-2</v>
      </c>
      <c r="U240" s="56">
        <f t="shared" si="72"/>
        <v>40.302591463414636</v>
      </c>
    </row>
    <row r="241" spans="1:23" x14ac:dyDescent="0.25">
      <c r="A241" s="55" t="s">
        <v>166</v>
      </c>
      <c r="B241" s="5">
        <f>B237+1</f>
        <v>320</v>
      </c>
      <c r="C241" s="5">
        <f>C237</f>
        <v>7</v>
      </c>
      <c r="D241" s="34">
        <v>3</v>
      </c>
      <c r="E241" s="34"/>
      <c r="F241" s="34">
        <v>116</v>
      </c>
      <c r="G241" s="34"/>
      <c r="H241" s="34"/>
      <c r="I241" s="35">
        <f t="shared" si="74"/>
        <v>9</v>
      </c>
      <c r="J241" s="34">
        <f t="shared" si="77"/>
        <v>1044</v>
      </c>
      <c r="K241" s="56">
        <f t="shared" si="69"/>
        <v>71.25</v>
      </c>
      <c r="L241" s="76">
        <v>75</v>
      </c>
      <c r="M241" s="77">
        <v>0.95</v>
      </c>
      <c r="N241" s="58">
        <f t="shared" si="65"/>
        <v>4.0948275862068968</v>
      </c>
      <c r="O241" s="58">
        <f t="shared" si="73"/>
        <v>0.9051724137931032</v>
      </c>
      <c r="P241" s="58">
        <f t="shared" si="70"/>
        <v>5</v>
      </c>
      <c r="Q241" s="58" t="str">
        <f t="shared" si="66"/>
        <v>CDC LVL</v>
      </c>
      <c r="R241" s="56">
        <f t="shared" si="67"/>
        <v>38.8125</v>
      </c>
      <c r="S241" s="56">
        <f t="shared" si="68"/>
        <v>1.3605182926829265</v>
      </c>
      <c r="T241" s="57">
        <f t="shared" si="71"/>
        <v>3.5053611405679266E-2</v>
      </c>
      <c r="U241" s="56">
        <f t="shared" si="72"/>
        <v>40.173018292682926</v>
      </c>
    </row>
    <row r="242" spans="1:23" x14ac:dyDescent="0.25">
      <c r="A242" s="55" t="s">
        <v>166</v>
      </c>
      <c r="B242" s="5">
        <f>B238+1</f>
        <v>321</v>
      </c>
      <c r="C242" s="5">
        <f>C238</f>
        <v>7</v>
      </c>
      <c r="D242" s="34">
        <v>3</v>
      </c>
      <c r="E242" s="34"/>
      <c r="F242" s="34">
        <v>169</v>
      </c>
      <c r="G242" s="34"/>
      <c r="H242" s="34"/>
      <c r="I242" s="35">
        <f t="shared" si="74"/>
        <v>9</v>
      </c>
      <c r="J242" s="34">
        <f t="shared" si="77"/>
        <v>1521</v>
      </c>
      <c r="K242" s="56">
        <f t="shared" si="69"/>
        <v>71.25</v>
      </c>
      <c r="L242" s="76">
        <v>75</v>
      </c>
      <c r="M242" s="77">
        <v>0.95</v>
      </c>
      <c r="N242" s="58">
        <f t="shared" si="65"/>
        <v>2.8106508875739644</v>
      </c>
      <c r="O242" s="58">
        <f t="shared" si="73"/>
        <v>2.1893491124260356</v>
      </c>
      <c r="P242" s="58">
        <f t="shared" si="70"/>
        <v>5</v>
      </c>
      <c r="Q242" s="58" t="str">
        <f t="shared" si="66"/>
        <v>CDC LVL</v>
      </c>
      <c r="R242" s="56">
        <f t="shared" si="67"/>
        <v>38.8125</v>
      </c>
      <c r="S242" s="56">
        <f t="shared" si="68"/>
        <v>4.7942073170731714</v>
      </c>
      <c r="T242" s="57">
        <f t="shared" si="71"/>
        <v>0.12352224971525079</v>
      </c>
      <c r="U242" s="56">
        <f t="shared" si="72"/>
        <v>43.606707317073173</v>
      </c>
    </row>
    <row r="243" spans="1:23" x14ac:dyDescent="0.25">
      <c r="A243" s="55" t="s">
        <v>203</v>
      </c>
      <c r="B243" s="5">
        <f t="shared" si="75"/>
        <v>322</v>
      </c>
      <c r="C243" s="5">
        <f t="shared" ref="C243:C250" si="79">C242</f>
        <v>7</v>
      </c>
      <c r="D243" s="34">
        <v>3</v>
      </c>
      <c r="E243" s="34"/>
      <c r="F243" s="34">
        <v>730</v>
      </c>
      <c r="G243" s="34"/>
      <c r="H243" s="34"/>
      <c r="I243" s="35">
        <f t="shared" si="74"/>
        <v>9</v>
      </c>
      <c r="J243" s="34">
        <f t="shared" si="77"/>
        <v>6570</v>
      </c>
      <c r="K243" s="56">
        <f t="shared" si="69"/>
        <v>380</v>
      </c>
      <c r="L243" s="76">
        <v>400</v>
      </c>
      <c r="M243" s="77">
        <v>0.95</v>
      </c>
      <c r="N243" s="58">
        <f t="shared" si="65"/>
        <v>3.4703196347031962</v>
      </c>
      <c r="O243" s="58">
        <f t="shared" si="73"/>
        <v>1.5296803652968038</v>
      </c>
      <c r="P243" s="58">
        <f t="shared" si="70"/>
        <v>5</v>
      </c>
      <c r="Q243" s="65" t="str">
        <f t="shared" si="66"/>
        <v>CDC LVL</v>
      </c>
      <c r="R243" s="56">
        <f t="shared" si="67"/>
        <v>206.99999999999997</v>
      </c>
      <c r="S243" s="56">
        <f t="shared" si="68"/>
        <v>14.469004065040652</v>
      </c>
      <c r="T243" s="57">
        <f t="shared" si="71"/>
        <v>6.9898570362515233E-2</v>
      </c>
      <c r="U243" s="56">
        <f t="shared" si="72"/>
        <v>221.46900406504062</v>
      </c>
    </row>
    <row r="244" spans="1:23" x14ac:dyDescent="0.25">
      <c r="A244" s="55" t="s">
        <v>175</v>
      </c>
      <c r="B244" s="5">
        <f t="shared" si="75"/>
        <v>323</v>
      </c>
      <c r="C244" s="5">
        <f t="shared" si="79"/>
        <v>7</v>
      </c>
      <c r="D244" s="34">
        <v>3</v>
      </c>
      <c r="E244" s="34"/>
      <c r="F244" s="34">
        <v>172</v>
      </c>
      <c r="G244" s="34">
        <f>SUM(F232:F244)</f>
        <v>2095</v>
      </c>
      <c r="H244" s="34"/>
      <c r="I244" s="35">
        <f t="shared" si="74"/>
        <v>9</v>
      </c>
      <c r="J244" s="34">
        <f t="shared" si="77"/>
        <v>1548</v>
      </c>
      <c r="K244" s="56">
        <f t="shared" si="69"/>
        <v>95</v>
      </c>
      <c r="L244" s="76">
        <v>100</v>
      </c>
      <c r="M244" s="77">
        <v>0.95</v>
      </c>
      <c r="N244" s="58">
        <f t="shared" si="65"/>
        <v>3.6821705426356588</v>
      </c>
      <c r="O244" s="58">
        <f t="shared" si="73"/>
        <v>1.3178294573643412</v>
      </c>
      <c r="P244" s="58">
        <f t="shared" si="70"/>
        <v>5</v>
      </c>
      <c r="Q244" s="65" t="str">
        <f t="shared" si="66"/>
        <v>CDC LVL</v>
      </c>
      <c r="R244" s="56">
        <f t="shared" si="67"/>
        <v>51.749999999999993</v>
      </c>
      <c r="S244" s="56">
        <f t="shared" si="68"/>
        <v>2.9369918699186996</v>
      </c>
      <c r="T244" s="57">
        <f t="shared" si="71"/>
        <v>5.6753466085385507E-2</v>
      </c>
      <c r="U244" s="56">
        <f t="shared" si="72"/>
        <v>54.686991869918693</v>
      </c>
    </row>
    <row r="245" spans="1:23" s="42" customFormat="1" x14ac:dyDescent="0.25">
      <c r="A245" s="66" t="s">
        <v>181</v>
      </c>
      <c r="B245" s="67">
        <f t="shared" si="75"/>
        <v>324</v>
      </c>
      <c r="C245" s="67">
        <f t="shared" si="79"/>
        <v>7</v>
      </c>
      <c r="D245" s="68">
        <v>4</v>
      </c>
      <c r="E245" s="68"/>
      <c r="F245" s="68">
        <v>207</v>
      </c>
      <c r="G245" s="68"/>
      <c r="H245" s="68"/>
      <c r="I245" s="85">
        <f t="shared" si="74"/>
        <v>9</v>
      </c>
      <c r="J245" s="68">
        <f t="shared" si="77"/>
        <v>1863</v>
      </c>
      <c r="K245" s="69">
        <f t="shared" si="69"/>
        <v>95</v>
      </c>
      <c r="L245" s="80">
        <v>100</v>
      </c>
      <c r="M245" s="81">
        <v>0.95</v>
      </c>
      <c r="N245" s="71">
        <f t="shared" si="65"/>
        <v>3.0595813204508855</v>
      </c>
      <c r="O245" s="58">
        <f t="shared" si="73"/>
        <v>1.9404186795491145</v>
      </c>
      <c r="P245" s="71">
        <f t="shared" si="70"/>
        <v>5</v>
      </c>
      <c r="Q245" s="71" t="str">
        <f t="shared" si="66"/>
        <v>CDC LVL</v>
      </c>
      <c r="R245" s="69">
        <f t="shared" si="67"/>
        <v>51.749999999999993</v>
      </c>
      <c r="S245" s="69">
        <f t="shared" si="68"/>
        <v>5.2045223577235786</v>
      </c>
      <c r="T245" s="70">
        <f t="shared" si="71"/>
        <v>0.10057048034248463</v>
      </c>
      <c r="U245" s="69">
        <f t="shared" si="72"/>
        <v>56.954522357723569</v>
      </c>
      <c r="V245" s="47"/>
      <c r="W245" s="47"/>
    </row>
    <row r="246" spans="1:23" x14ac:dyDescent="0.25">
      <c r="A246" s="55" t="s">
        <v>176</v>
      </c>
      <c r="B246" s="5">
        <f t="shared" si="75"/>
        <v>325</v>
      </c>
      <c r="C246" s="5">
        <f t="shared" si="79"/>
        <v>7</v>
      </c>
      <c r="D246" s="34">
        <v>4</v>
      </c>
      <c r="E246" s="34"/>
      <c r="F246" s="34">
        <v>600</v>
      </c>
      <c r="G246" s="34"/>
      <c r="H246" s="34"/>
      <c r="I246" s="35">
        <f t="shared" si="74"/>
        <v>9</v>
      </c>
      <c r="J246" s="34">
        <f t="shared" si="77"/>
        <v>5400</v>
      </c>
      <c r="K246" s="56">
        <f t="shared" si="69"/>
        <v>332.5</v>
      </c>
      <c r="L246" s="76">
        <v>350</v>
      </c>
      <c r="M246" s="77">
        <v>0.95</v>
      </c>
      <c r="N246" s="58">
        <f t="shared" si="65"/>
        <v>3.6944444444444446</v>
      </c>
      <c r="O246" s="58">
        <f t="shared" si="73"/>
        <v>1.3055555555555554</v>
      </c>
      <c r="P246" s="58">
        <f t="shared" si="70"/>
        <v>5</v>
      </c>
      <c r="Q246" s="58" t="str">
        <f t="shared" si="66"/>
        <v>CDC LVL</v>
      </c>
      <c r="R246" s="56">
        <f t="shared" si="67"/>
        <v>181.125</v>
      </c>
      <c r="S246" s="56">
        <f t="shared" si="68"/>
        <v>10.149898373983739</v>
      </c>
      <c r="T246" s="57">
        <f t="shared" si="71"/>
        <v>5.6038086260779787E-2</v>
      </c>
      <c r="U246" s="56">
        <f t="shared" si="72"/>
        <v>191.27489837398375</v>
      </c>
    </row>
    <row r="247" spans="1:23" x14ac:dyDescent="0.25">
      <c r="A247" s="55" t="s">
        <v>177</v>
      </c>
      <c r="B247" s="5">
        <f t="shared" si="75"/>
        <v>326</v>
      </c>
      <c r="C247" s="5">
        <f t="shared" si="79"/>
        <v>7</v>
      </c>
      <c r="D247" s="34">
        <v>4</v>
      </c>
      <c r="E247" s="34"/>
      <c r="F247" s="34">
        <v>400</v>
      </c>
      <c r="G247" s="34"/>
      <c r="H247" s="34"/>
      <c r="I247" s="35">
        <f t="shared" si="74"/>
        <v>9</v>
      </c>
      <c r="J247" s="34">
        <f t="shared" si="77"/>
        <v>3600</v>
      </c>
      <c r="K247" s="56">
        <f t="shared" si="69"/>
        <v>190</v>
      </c>
      <c r="L247" s="76">
        <v>200</v>
      </c>
      <c r="M247" s="77">
        <v>0.95</v>
      </c>
      <c r="N247" s="58">
        <f t="shared" si="65"/>
        <v>3.1666666666666665</v>
      </c>
      <c r="O247" s="58">
        <f t="shared" si="73"/>
        <v>1.8333333333333335</v>
      </c>
      <c r="P247" s="58">
        <f t="shared" si="70"/>
        <v>5</v>
      </c>
      <c r="Q247" s="58" t="str">
        <f t="shared" si="66"/>
        <v>CDC LVL</v>
      </c>
      <c r="R247" s="56">
        <f t="shared" si="67"/>
        <v>103.49999999999999</v>
      </c>
      <c r="S247" s="56">
        <f t="shared" si="68"/>
        <v>9.5020325203252032</v>
      </c>
      <c r="T247" s="57">
        <f t="shared" si="71"/>
        <v>9.1807077491064773E-2</v>
      </c>
      <c r="U247" s="56">
        <f t="shared" si="72"/>
        <v>113.00203252032519</v>
      </c>
    </row>
    <row r="248" spans="1:23" x14ac:dyDescent="0.25">
      <c r="A248" s="55" t="s">
        <v>178</v>
      </c>
      <c r="B248" s="5">
        <f t="shared" si="75"/>
        <v>327</v>
      </c>
      <c r="C248" s="5">
        <f t="shared" si="79"/>
        <v>7</v>
      </c>
      <c r="D248" s="34">
        <v>4</v>
      </c>
      <c r="E248" s="34"/>
      <c r="F248" s="34">
        <v>300</v>
      </c>
      <c r="G248" s="34">
        <f>SUM(F245:F248)</f>
        <v>1507</v>
      </c>
      <c r="H248" s="34"/>
      <c r="I248" s="35">
        <f t="shared" si="74"/>
        <v>9</v>
      </c>
      <c r="J248" s="34">
        <f t="shared" si="77"/>
        <v>2700</v>
      </c>
      <c r="K248" s="56">
        <f t="shared" si="69"/>
        <v>190</v>
      </c>
      <c r="L248" s="76">
        <v>200</v>
      </c>
      <c r="M248" s="77">
        <v>0.95</v>
      </c>
      <c r="N248" s="58">
        <f t="shared" si="65"/>
        <v>4.2222222222222223</v>
      </c>
      <c r="O248" s="58">
        <f t="shared" si="73"/>
        <v>0.77777777777777768</v>
      </c>
      <c r="P248" s="58">
        <f t="shared" si="70"/>
        <v>5</v>
      </c>
      <c r="Q248" s="58" t="str">
        <f t="shared" si="66"/>
        <v>CDC LVL</v>
      </c>
      <c r="R248" s="56">
        <f t="shared" si="67"/>
        <v>103.49999999999999</v>
      </c>
      <c r="S248" s="56">
        <f t="shared" si="68"/>
        <v>3.0233739837398375</v>
      </c>
      <c r="T248" s="57">
        <f t="shared" si="71"/>
        <v>2.9211342838066066E-2</v>
      </c>
      <c r="U248" s="56">
        <f t="shared" si="72"/>
        <v>106.52337398373982</v>
      </c>
    </row>
    <row r="249" spans="1:23" s="42" customFormat="1" x14ac:dyDescent="0.25">
      <c r="A249" s="66" t="s">
        <v>187</v>
      </c>
      <c r="B249" s="67">
        <f>B247+1</f>
        <v>327</v>
      </c>
      <c r="C249" s="67">
        <f t="shared" si="79"/>
        <v>7</v>
      </c>
      <c r="D249" s="68">
        <v>5</v>
      </c>
      <c r="E249" s="68"/>
      <c r="F249" s="68">
        <v>400</v>
      </c>
      <c r="G249" s="68"/>
      <c r="H249" s="68"/>
      <c r="I249" s="85">
        <f t="shared" si="74"/>
        <v>9</v>
      </c>
      <c r="J249" s="68">
        <f t="shared" si="77"/>
        <v>3600</v>
      </c>
      <c r="K249" s="69">
        <f t="shared" si="69"/>
        <v>237.5</v>
      </c>
      <c r="L249" s="80">
        <v>250</v>
      </c>
      <c r="M249" s="81">
        <v>0.95</v>
      </c>
      <c r="N249" s="71">
        <f t="shared" si="65"/>
        <v>3.9583333333333335</v>
      </c>
      <c r="O249" s="58">
        <f t="shared" si="73"/>
        <v>1.0416666666666665</v>
      </c>
      <c r="P249" s="71">
        <f t="shared" si="70"/>
        <v>5</v>
      </c>
      <c r="Q249" s="71" t="str">
        <f t="shared" si="66"/>
        <v>CDC LVL</v>
      </c>
      <c r="R249" s="69">
        <f t="shared" si="67"/>
        <v>129.375</v>
      </c>
      <c r="S249" s="69">
        <f t="shared" si="68"/>
        <v>5.3988821138211369</v>
      </c>
      <c r="T249" s="70">
        <f t="shared" si="71"/>
        <v>4.1730489768665793E-2</v>
      </c>
      <c r="U249" s="69">
        <f t="shared" si="72"/>
        <v>134.77388211382114</v>
      </c>
      <c r="V249" s="47"/>
      <c r="W249" s="47"/>
    </row>
    <row r="250" spans="1:23" x14ac:dyDescent="0.25">
      <c r="A250" s="55" t="s">
        <v>187</v>
      </c>
      <c r="B250" s="5">
        <f>B248+1</f>
        <v>328</v>
      </c>
      <c r="C250" s="5">
        <f t="shared" si="79"/>
        <v>7</v>
      </c>
      <c r="D250" s="34">
        <v>5</v>
      </c>
      <c r="E250" s="34"/>
      <c r="F250" s="34">
        <v>400</v>
      </c>
      <c r="G250" s="34">
        <f>SUM(F249:F250)</f>
        <v>800</v>
      </c>
      <c r="H250" s="59">
        <f>SUM(F217:F250)</f>
        <v>9127</v>
      </c>
      <c r="I250" s="35">
        <f t="shared" si="74"/>
        <v>9</v>
      </c>
      <c r="J250" s="34">
        <f t="shared" si="77"/>
        <v>3600</v>
      </c>
      <c r="K250" s="56">
        <f t="shared" si="69"/>
        <v>237.5</v>
      </c>
      <c r="L250" s="76">
        <v>250</v>
      </c>
      <c r="M250" s="77">
        <v>0.95</v>
      </c>
      <c r="N250" s="58">
        <f t="shared" si="65"/>
        <v>3.9583333333333335</v>
      </c>
      <c r="O250" s="58">
        <f t="shared" si="73"/>
        <v>1.0416666666666665</v>
      </c>
      <c r="P250" s="58">
        <f t="shared" si="70"/>
        <v>5</v>
      </c>
      <c r="Q250" s="58" t="str">
        <f t="shared" si="66"/>
        <v>CDC LVL</v>
      </c>
      <c r="R250" s="56">
        <f t="shared" si="67"/>
        <v>129.375</v>
      </c>
      <c r="S250" s="56">
        <f t="shared" si="68"/>
        <v>5.3988821138211369</v>
      </c>
      <c r="T250" s="57">
        <f t="shared" si="71"/>
        <v>4.1730489768665793E-2</v>
      </c>
      <c r="U250" s="56">
        <f t="shared" si="72"/>
        <v>134.77388211382114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D9C4-8AFA-4818-AA67-2DA05845A805}">
  <dimension ref="A1:AG250"/>
  <sheetViews>
    <sheetView workbookViewId="0"/>
  </sheetViews>
  <sheetFormatPr defaultRowHeight="15" x14ac:dyDescent="0.25"/>
  <cols>
    <col min="1" max="1" width="23.5703125" style="36" bestFit="1" customWidth="1"/>
    <col min="2" max="2" width="8.28515625" style="36" bestFit="1" customWidth="1"/>
    <col min="3" max="3" width="3" style="36" bestFit="1" customWidth="1"/>
    <col min="4" max="4" width="5.42578125" style="11" bestFit="1" customWidth="1"/>
    <col min="5" max="5" width="4.85546875" style="11" bestFit="1" customWidth="1"/>
    <col min="6" max="6" width="7.5703125" style="11" bestFit="1" customWidth="1"/>
    <col min="7" max="7" width="6.28515625" style="11" customWidth="1"/>
    <col min="8" max="8" width="6.5703125" style="11" bestFit="1" customWidth="1"/>
    <col min="9" max="9" width="3" style="11" bestFit="1" customWidth="1"/>
    <col min="10" max="10" width="7.5703125" style="11" bestFit="1" customWidth="1"/>
    <col min="11" max="12" width="6.5703125" style="11" bestFit="1" customWidth="1"/>
    <col min="13" max="13" width="7.140625" style="11" bestFit="1" customWidth="1"/>
    <col min="14" max="14" width="9.5703125" style="11" bestFit="1" customWidth="1"/>
    <col min="15" max="15" width="8.140625" style="12" customWidth="1"/>
    <col min="16" max="16" width="8.5703125" style="11" bestFit="1" customWidth="1"/>
    <col min="17" max="17" width="17.42578125" style="11" bestFit="1" customWidth="1"/>
    <col min="18" max="18" width="9.28515625" style="11" bestFit="1" customWidth="1"/>
    <col min="19" max="19" width="6.5703125" style="11" bestFit="1" customWidth="1"/>
    <col min="20" max="20" width="8.42578125" style="11" bestFit="1" customWidth="1"/>
    <col min="21" max="21" width="6.5703125" style="11" bestFit="1" customWidth="1"/>
    <col min="22" max="22" width="9.140625" style="11"/>
    <col min="23" max="23" width="4" style="11" bestFit="1" customWidth="1"/>
    <col min="24" max="24" width="17.42578125" style="36" bestFit="1" customWidth="1"/>
    <col min="25" max="25" width="5" style="36" bestFit="1" customWidth="1"/>
    <col min="26" max="26" width="3" style="36" bestFit="1" customWidth="1"/>
    <col min="27" max="27" width="6" style="36" bestFit="1" customWidth="1"/>
    <col min="28" max="28" width="7" style="36" bestFit="1" customWidth="1"/>
    <col min="29" max="29" width="5" style="36" bestFit="1" customWidth="1"/>
    <col min="30" max="30" width="4.5703125" style="36" bestFit="1" customWidth="1"/>
    <col min="31" max="16384" width="9.140625" style="36"/>
  </cols>
  <sheetData>
    <row r="1" spans="1:32" s="38" customFormat="1" x14ac:dyDescent="0.25">
      <c r="A1" s="48" t="s">
        <v>44</v>
      </c>
      <c r="B1" s="38" t="s">
        <v>311</v>
      </c>
      <c r="O1" s="49"/>
    </row>
    <row r="2" spans="1:32" s="38" customFormat="1" x14ac:dyDescent="0.25">
      <c r="A2" s="48" t="s">
        <v>45</v>
      </c>
      <c r="B2" s="38" t="s">
        <v>46</v>
      </c>
      <c r="O2" s="49"/>
      <c r="Y2" s="38" t="s">
        <v>206</v>
      </c>
      <c r="AA2" s="36"/>
      <c r="AB2" s="36"/>
      <c r="AC2" s="36"/>
      <c r="AD2" s="36"/>
      <c r="AE2" s="36"/>
    </row>
    <row r="3" spans="1:32" s="38" customFormat="1" x14ac:dyDescent="0.25">
      <c r="A3" s="48" t="s">
        <v>47</v>
      </c>
      <c r="B3" s="38" t="s">
        <v>46</v>
      </c>
      <c r="O3" s="49"/>
      <c r="Y3" s="38" t="s">
        <v>205</v>
      </c>
      <c r="AA3" s="36"/>
      <c r="AB3" s="36"/>
      <c r="AC3" s="36"/>
      <c r="AD3" s="36"/>
      <c r="AE3" s="36"/>
    </row>
    <row r="4" spans="1:32" s="38" customFormat="1" x14ac:dyDescent="0.25">
      <c r="A4" s="48" t="s">
        <v>99</v>
      </c>
      <c r="B4" s="38" t="s">
        <v>189</v>
      </c>
      <c r="O4" s="49"/>
      <c r="AA4" s="15" t="s">
        <v>207</v>
      </c>
      <c r="AB4" s="15" t="s">
        <v>19</v>
      </c>
      <c r="AC4" s="15"/>
      <c r="AD4" s="15"/>
      <c r="AE4" s="15" t="s">
        <v>20</v>
      </c>
    </row>
    <row r="5" spans="1:32" s="38" customFormat="1" x14ac:dyDescent="0.25">
      <c r="A5" s="48" t="s">
        <v>155</v>
      </c>
      <c r="B5" s="38" t="s">
        <v>156</v>
      </c>
      <c r="Y5" s="56"/>
      <c r="Z5" s="56"/>
      <c r="AA5" s="56">
        <v>31500</v>
      </c>
      <c r="AB5" s="56">
        <f>AA5*AE5/60</f>
        <v>2362.5</v>
      </c>
      <c r="AC5" s="56"/>
      <c r="AD5" s="56"/>
      <c r="AE5" s="58">
        <v>4.5</v>
      </c>
    </row>
    <row r="6" spans="1:32" s="38" customFormat="1" x14ac:dyDescent="0.25">
      <c r="A6" s="48" t="s">
        <v>190</v>
      </c>
      <c r="B6" s="38" t="s">
        <v>191</v>
      </c>
      <c r="Y6" s="56">
        <v>2100</v>
      </c>
      <c r="Z6" s="56">
        <v>15</v>
      </c>
      <c r="AA6" s="56">
        <f>Y6*Z6</f>
        <v>31500</v>
      </c>
      <c r="AB6" s="56">
        <f>AC6*AD6</f>
        <v>2375</v>
      </c>
      <c r="AC6" s="56">
        <v>2500</v>
      </c>
      <c r="AD6" s="57">
        <v>0.95</v>
      </c>
      <c r="AE6" s="58">
        <f>AB6*60/AA6</f>
        <v>4.5238095238095237</v>
      </c>
    </row>
    <row r="7" spans="1:32" s="38" customFormat="1" x14ac:dyDescent="0.25">
      <c r="A7" s="48" t="s">
        <v>192</v>
      </c>
      <c r="B7" s="38" t="s">
        <v>193</v>
      </c>
    </row>
    <row r="8" spans="1:32" s="38" customFormat="1" x14ac:dyDescent="0.25">
      <c r="A8" s="48" t="s">
        <v>195</v>
      </c>
      <c r="B8" s="38" t="s">
        <v>194</v>
      </c>
    </row>
    <row r="9" spans="1:32" s="38" customFormat="1" x14ac:dyDescent="0.25">
      <c r="A9" s="14" t="s">
        <v>224</v>
      </c>
      <c r="B9" s="37" t="s">
        <v>226</v>
      </c>
    </row>
    <row r="10" spans="1:32" x14ac:dyDescent="0.25">
      <c r="A10" s="48" t="s">
        <v>29</v>
      </c>
      <c r="B10" s="50">
        <f>828/1600</f>
        <v>0.51749999999999996</v>
      </c>
      <c r="C10" s="9"/>
      <c r="I10" s="43"/>
      <c r="J10" s="15"/>
      <c r="R10" s="44"/>
      <c r="S10" s="44"/>
      <c r="U10" s="44"/>
    </row>
    <row r="11" spans="1:32" x14ac:dyDescent="0.25">
      <c r="A11" s="48" t="s">
        <v>36</v>
      </c>
      <c r="B11" s="50">
        <f>828/1600</f>
        <v>0.51749999999999996</v>
      </c>
      <c r="C11" s="9"/>
      <c r="E11" s="15" t="s">
        <v>41</v>
      </c>
      <c r="F11" s="18">
        <f>MIN(F17:F300)</f>
        <v>33</v>
      </c>
      <c r="G11" s="18">
        <f t="shared" ref="G11:L11" si="0">MIN(G17:G300)</f>
        <v>800</v>
      </c>
      <c r="H11" s="18">
        <f t="shared" si="0"/>
        <v>9127</v>
      </c>
      <c r="I11" s="18">
        <f t="shared" si="0"/>
        <v>9</v>
      </c>
      <c r="J11" s="18">
        <f t="shared" si="0"/>
        <v>297</v>
      </c>
      <c r="K11" s="18">
        <f t="shared" si="0"/>
        <v>5</v>
      </c>
      <c r="L11" s="18">
        <f t="shared" si="0"/>
        <v>25</v>
      </c>
      <c r="M11" s="96">
        <f>MIN(M17:M300)</f>
        <v>0.1</v>
      </c>
      <c r="N11" s="51">
        <f>MIN(N17:N300)</f>
        <v>0.31847133757961782</v>
      </c>
      <c r="O11" s="51">
        <f t="shared" ref="O11:P11" si="1">MIN(O17:O300)</f>
        <v>4.8301886792452828</v>
      </c>
      <c r="P11" s="51">
        <f t="shared" si="1"/>
        <v>12</v>
      </c>
      <c r="Q11" s="15" t="s">
        <v>41</v>
      </c>
      <c r="R11" s="18">
        <f>MIN(R17:R300)</f>
        <v>12.937499999999998</v>
      </c>
      <c r="S11" s="18">
        <f t="shared" ref="S11:U11" si="2">MIN(S17:S300)</f>
        <v>3.0795223577235773</v>
      </c>
      <c r="T11" s="18">
        <f t="shared" si="2"/>
        <v>0.10683005380778443</v>
      </c>
      <c r="U11" s="18">
        <f t="shared" si="2"/>
        <v>16.017022357723576</v>
      </c>
    </row>
    <row r="12" spans="1:32" x14ac:dyDescent="0.25">
      <c r="A12" s="48" t="s">
        <v>31</v>
      </c>
      <c r="B12" s="50">
        <f>187/10824</f>
        <v>1.7276422764227643E-2</v>
      </c>
      <c r="C12" s="9"/>
      <c r="E12" s="15" t="s">
        <v>42</v>
      </c>
      <c r="F12" s="18">
        <f>MAX(F17:F300)</f>
        <v>5200</v>
      </c>
      <c r="G12" s="18">
        <f t="shared" ref="G12:L12" si="3">MAX(G17:G300)</f>
        <v>24626.999999999996</v>
      </c>
      <c r="H12" s="18">
        <f t="shared" si="3"/>
        <v>24626.999999999996</v>
      </c>
      <c r="I12" s="18">
        <f t="shared" si="3"/>
        <v>20</v>
      </c>
      <c r="J12" s="18">
        <f t="shared" si="3"/>
        <v>104000</v>
      </c>
      <c r="K12" s="18">
        <f t="shared" si="3"/>
        <v>6650</v>
      </c>
      <c r="L12" s="18">
        <f t="shared" si="3"/>
        <v>7000</v>
      </c>
      <c r="M12" s="97">
        <f>MAX(M17:M300)</f>
        <v>0.95</v>
      </c>
      <c r="N12" s="45">
        <f>MAX(N17:N300)</f>
        <v>7.1698113207547172</v>
      </c>
      <c r="O12" s="45">
        <f t="shared" ref="O12:P12" si="4">MAX(O17:O300)</f>
        <v>12</v>
      </c>
      <c r="P12" s="45">
        <f t="shared" si="4"/>
        <v>16.75</v>
      </c>
      <c r="Q12" s="15" t="s">
        <v>42</v>
      </c>
      <c r="R12" s="18">
        <f>MAX(R17:R300)</f>
        <v>3622.4999999999995</v>
      </c>
      <c r="S12" s="18">
        <f t="shared" ref="S12:U12" si="5">MAX(S17:S300)</f>
        <v>1222.3069105691056</v>
      </c>
      <c r="T12" s="18">
        <f t="shared" si="5"/>
        <v>1.3178488668944663</v>
      </c>
      <c r="U12" s="18">
        <f t="shared" si="5"/>
        <v>4844.8069105691047</v>
      </c>
    </row>
    <row r="13" spans="1:32" x14ac:dyDescent="0.25">
      <c r="A13" s="48" t="s">
        <v>32</v>
      </c>
      <c r="B13" s="50">
        <f>187/10824</f>
        <v>1.7276422764227643E-2</v>
      </c>
      <c r="C13" s="9"/>
      <c r="E13" s="15" t="s">
        <v>43</v>
      </c>
      <c r="F13" s="18">
        <f>AVERAGE(F17:F300)</f>
        <v>339.26923076923077</v>
      </c>
      <c r="G13" s="18">
        <f t="shared" ref="G13:L13" si="6">AVERAGE(G17:G300)</f>
        <v>2560.9354838709678</v>
      </c>
      <c r="H13" s="18">
        <f t="shared" si="6"/>
        <v>11341.285714285714</v>
      </c>
      <c r="I13" s="18">
        <f t="shared" si="6"/>
        <v>9.1452991452991448</v>
      </c>
      <c r="J13" s="18">
        <f t="shared" si="6"/>
        <v>3626.5</v>
      </c>
      <c r="K13" s="18">
        <f t="shared" si="6"/>
        <v>210.98504273504273</v>
      </c>
      <c r="L13" s="18">
        <f t="shared" si="6"/>
        <v>225.85470085470087</v>
      </c>
      <c r="M13" s="97">
        <f>AVERAGE(M17:M300)</f>
        <v>0.80209401709401484</v>
      </c>
      <c r="N13" s="45">
        <f>AVERAGE(N17:N300)</f>
        <v>3.3666316465598185</v>
      </c>
      <c r="O13" s="45">
        <f t="shared" ref="O13:P13" si="7">AVERAGE(O17:O300)</f>
        <v>8.6536674987393312</v>
      </c>
      <c r="P13" s="45">
        <f t="shared" si="7"/>
        <v>12.020299145299145</v>
      </c>
      <c r="Q13" s="15" t="s">
        <v>43</v>
      </c>
      <c r="R13" s="18">
        <f>AVERAGE(R17:R300)</f>
        <v>116.87980769230769</v>
      </c>
      <c r="S13" s="18">
        <f t="shared" ref="S13:U13" si="8">AVERAGE(S17:S300)</f>
        <v>45.830399642137422</v>
      </c>
      <c r="T13" s="18">
        <f t="shared" si="8"/>
        <v>0.38030930103438054</v>
      </c>
      <c r="U13" s="18">
        <f t="shared" si="8"/>
        <v>162.71020733444519</v>
      </c>
    </row>
    <row r="14" spans="1:32" x14ac:dyDescent="0.25">
      <c r="A14" s="8"/>
      <c r="B14" s="9"/>
      <c r="C14" s="9"/>
      <c r="L14" s="43"/>
    </row>
    <row r="15" spans="1:32" x14ac:dyDescent="0.25">
      <c r="A15" s="14" t="s">
        <v>40</v>
      </c>
      <c r="E15" s="18"/>
      <c r="F15" s="18">
        <f>SUM(F17:F300)</f>
        <v>79389</v>
      </c>
      <c r="G15" s="18">
        <f t="shared" ref="G15:H15" si="9">SUM(G17:G300)</f>
        <v>79389</v>
      </c>
      <c r="H15" s="18">
        <f t="shared" si="9"/>
        <v>79389</v>
      </c>
      <c r="I15" s="18">
        <v>9</v>
      </c>
      <c r="J15" s="18">
        <f>SUM(J17:J300)</f>
        <v>848601</v>
      </c>
      <c r="K15" s="18">
        <f>SUM(K17:K300)</f>
        <v>49370.5</v>
      </c>
      <c r="L15" s="18">
        <f>SUM(L17:L300)</f>
        <v>52850</v>
      </c>
      <c r="M15" s="18"/>
      <c r="N15" s="18"/>
      <c r="O15" s="18"/>
      <c r="P15" s="18"/>
      <c r="Q15" s="18"/>
      <c r="R15" s="18">
        <f>SUM(R17:R300)</f>
        <v>27349.875</v>
      </c>
      <c r="S15" s="18">
        <f t="shared" ref="S15:U15" si="10">SUM(S17:S300)</f>
        <v>10724.313516260157</v>
      </c>
      <c r="T15" s="18">
        <f t="shared" si="10"/>
        <v>88.992376442045042</v>
      </c>
      <c r="U15" s="18">
        <f t="shared" si="10"/>
        <v>38074.188516260176</v>
      </c>
      <c r="V15" s="15"/>
    </row>
    <row r="16" spans="1:32" s="29" customFormat="1" ht="39" x14ac:dyDescent="0.25">
      <c r="A16" s="52" t="s">
        <v>23</v>
      </c>
      <c r="B16" s="52" t="s">
        <v>27</v>
      </c>
      <c r="C16" s="52" t="s">
        <v>157</v>
      </c>
      <c r="D16" s="53" t="s">
        <v>28</v>
      </c>
      <c r="E16" s="53" t="s">
        <v>24</v>
      </c>
      <c r="F16" s="53" t="s">
        <v>7</v>
      </c>
      <c r="G16" s="53" t="s">
        <v>186</v>
      </c>
      <c r="H16" s="53" t="s">
        <v>188</v>
      </c>
      <c r="I16" s="53" t="s">
        <v>204</v>
      </c>
      <c r="J16" s="53" t="s">
        <v>9</v>
      </c>
      <c r="K16" s="53" t="s">
        <v>33</v>
      </c>
      <c r="L16" s="53" t="s">
        <v>25</v>
      </c>
      <c r="M16" s="53" t="s">
        <v>34</v>
      </c>
      <c r="N16" s="54" t="s">
        <v>20</v>
      </c>
      <c r="O16" s="53" t="s">
        <v>10</v>
      </c>
      <c r="P16" s="53" t="s">
        <v>26</v>
      </c>
      <c r="Q16" s="53" t="s">
        <v>223</v>
      </c>
      <c r="R16" s="53" t="s">
        <v>35</v>
      </c>
      <c r="S16" s="53" t="s">
        <v>30</v>
      </c>
      <c r="T16" s="53" t="s">
        <v>37</v>
      </c>
      <c r="U16" s="53" t="s">
        <v>38</v>
      </c>
      <c r="V16" s="30"/>
      <c r="W16" s="30" t="s">
        <v>20</v>
      </c>
      <c r="X16" s="30" t="s">
        <v>139</v>
      </c>
      <c r="AF16" s="49"/>
    </row>
    <row r="17" spans="1:33" x14ac:dyDescent="0.25">
      <c r="A17" s="55" t="s">
        <v>159</v>
      </c>
      <c r="B17" s="5">
        <v>100</v>
      </c>
      <c r="C17" s="5">
        <v>1</v>
      </c>
      <c r="D17" s="34">
        <v>1</v>
      </c>
      <c r="E17" s="34"/>
      <c r="F17" s="34">
        <v>3200</v>
      </c>
      <c r="G17" s="34"/>
      <c r="H17" s="34"/>
      <c r="I17" s="35">
        <v>15</v>
      </c>
      <c r="J17" s="34">
        <f>F17*I17</f>
        <v>48000</v>
      </c>
      <c r="K17" s="56">
        <f>L17*M17</f>
        <v>3800</v>
      </c>
      <c r="L17" s="76">
        <v>4000</v>
      </c>
      <c r="M17" s="77">
        <v>0.95</v>
      </c>
      <c r="N17" s="58">
        <f t="shared" ref="N17:N80" si="11">K17*60/J17</f>
        <v>4.75</v>
      </c>
      <c r="O17" s="34">
        <v>12</v>
      </c>
      <c r="P17" s="58">
        <f>N17+O17</f>
        <v>16.75</v>
      </c>
      <c r="Q17" s="58" t="str">
        <f t="shared" ref="Q17:Q80" si="12">IF(P17&gt;=12,"CDC Airborne LVL",IF(P17&gt;=6,"CDC &amp; Harvard LVL",IF(P17&gt;=5,"CDC LVL",IF(P17&gt;=4,"Low",IF(P17&gt;=3,"Poor",IF(P17&gt;=2,"Bad",IF(P17&gt;=1,"Very Bad","Fail")))))))</f>
        <v>CDC Airborne LVL</v>
      </c>
      <c r="R17" s="56">
        <f t="shared" ref="R17:R80" si="13">$B$10*L17</f>
        <v>2070</v>
      </c>
      <c r="S17" s="56">
        <f t="shared" ref="S17:S80" si="14">$B$12*J17*(O17/12)</f>
        <v>829.26829268292681</v>
      </c>
      <c r="T17" s="57">
        <f>S17/R17</f>
        <v>0.40061270177919167</v>
      </c>
      <c r="U17" s="56">
        <f>R17+S17</f>
        <v>2899.2682926829266</v>
      </c>
      <c r="W17" s="11">
        <v>0</v>
      </c>
      <c r="X17" s="12" t="str">
        <f t="shared" ref="X17:X18" si="15">IF(W17&gt;=12,"CDC Airborne LVL",IF(W17&gt;=6,"CDC &amp; Harvard LVL",IF(W17&gt;=5,"CDC LVL",IF(W17&gt;=4,"Low",IF(W17&gt;=3,"Poor",IF(W17&gt;=2,"Bad",IF(W17&gt;=1,"Very Bad","Fail")))))))</f>
        <v>Fail</v>
      </c>
      <c r="AF17" s="49"/>
    </row>
    <row r="18" spans="1:33" x14ac:dyDescent="0.25">
      <c r="A18" s="55" t="s">
        <v>158</v>
      </c>
      <c r="B18" s="5">
        <f>B17+1</f>
        <v>101</v>
      </c>
      <c r="C18" s="5">
        <f>C17</f>
        <v>1</v>
      </c>
      <c r="D18" s="34">
        <v>2</v>
      </c>
      <c r="E18" s="34"/>
      <c r="F18" s="34">
        <v>2100</v>
      </c>
      <c r="G18" s="34"/>
      <c r="H18" s="34"/>
      <c r="I18" s="35">
        <v>15</v>
      </c>
      <c r="J18" s="34">
        <f t="shared" ref="J18:J60" si="16">F18*I18</f>
        <v>31500</v>
      </c>
      <c r="K18" s="56">
        <f t="shared" ref="K18:K81" si="17">L18*M18</f>
        <v>2375</v>
      </c>
      <c r="L18" s="76">
        <v>2500</v>
      </c>
      <c r="M18" s="77">
        <v>0.95</v>
      </c>
      <c r="N18" s="58">
        <f t="shared" si="11"/>
        <v>4.5238095238095237</v>
      </c>
      <c r="O18" s="58">
        <f>ABS(12-N18)</f>
        <v>7.4761904761904763</v>
      </c>
      <c r="P18" s="58">
        <f t="shared" ref="P18:P81" si="18">N18+O18</f>
        <v>12</v>
      </c>
      <c r="Q18" s="58" t="str">
        <f t="shared" si="12"/>
        <v>CDC Airborne LVL</v>
      </c>
      <c r="R18" s="56">
        <f t="shared" si="13"/>
        <v>1293.75</v>
      </c>
      <c r="S18" s="56">
        <f t="shared" si="14"/>
        <v>339.04979674796749</v>
      </c>
      <c r="T18" s="57">
        <f t="shared" ref="T18:T81" si="19">S18/R18</f>
        <v>0.26206747574722122</v>
      </c>
      <c r="U18" s="56">
        <f t="shared" ref="U18:U81" si="20">R18+S18</f>
        <v>1632.7997967479675</v>
      </c>
      <c r="W18" s="11">
        <v>0.9</v>
      </c>
      <c r="X18" s="12" t="str">
        <f t="shared" si="15"/>
        <v>Fail</v>
      </c>
      <c r="AF18" s="49"/>
      <c r="AG18" s="49"/>
    </row>
    <row r="19" spans="1:33" x14ac:dyDescent="0.25">
      <c r="A19" s="55" t="s">
        <v>160</v>
      </c>
      <c r="B19" s="5">
        <f t="shared" ref="B19:B82" si="21">B18+1</f>
        <v>102</v>
      </c>
      <c r="C19" s="5">
        <f t="shared" ref="C19:C24" si="22">C18</f>
        <v>1</v>
      </c>
      <c r="D19" s="34">
        <v>3</v>
      </c>
      <c r="E19" s="34"/>
      <c r="F19" s="34">
        <v>4100</v>
      </c>
      <c r="G19" s="34"/>
      <c r="H19" s="34"/>
      <c r="I19" s="35">
        <v>20</v>
      </c>
      <c r="J19" s="34">
        <f t="shared" si="16"/>
        <v>82000</v>
      </c>
      <c r="K19" s="56">
        <f t="shared" si="17"/>
        <v>4750</v>
      </c>
      <c r="L19" s="76">
        <v>5000</v>
      </c>
      <c r="M19" s="77">
        <v>0.95</v>
      </c>
      <c r="N19" s="58">
        <f t="shared" si="11"/>
        <v>3.475609756097561</v>
      </c>
      <c r="O19" s="58">
        <f t="shared" ref="O19:O82" si="23">ABS(12-N19)</f>
        <v>8.5243902439024382</v>
      </c>
      <c r="P19" s="58">
        <f t="shared" si="18"/>
        <v>12</v>
      </c>
      <c r="Q19" s="58" t="str">
        <f t="shared" si="12"/>
        <v>CDC Airborne LVL</v>
      </c>
      <c r="R19" s="56">
        <f t="shared" si="13"/>
        <v>2587.5</v>
      </c>
      <c r="S19" s="56">
        <f t="shared" si="14"/>
        <v>1006.3516260162602</v>
      </c>
      <c r="T19" s="57">
        <f t="shared" si="19"/>
        <v>0.38892816464396529</v>
      </c>
      <c r="U19" s="56">
        <f t="shared" si="20"/>
        <v>3593.8516260162601</v>
      </c>
      <c r="W19" s="11">
        <v>1</v>
      </c>
      <c r="X19" s="12" t="str">
        <f>IF(W19&gt;=12,"CDC Airborne LVL",IF(W19&gt;=6,"CDC &amp; Harvard LVL",IF(W19&gt;=5,"CDC LVL",IF(W19&gt;=4,"Low",IF(W19&gt;=3,"Poor",IF(W19&gt;=2,"Bad",IF(W19&gt;=1,"Very Bad","Fail")))))))</f>
        <v>Very Bad</v>
      </c>
    </row>
    <row r="20" spans="1:33" x14ac:dyDescent="0.25">
      <c r="A20" s="55" t="s">
        <v>312</v>
      </c>
      <c r="B20" s="5">
        <f t="shared" si="21"/>
        <v>103</v>
      </c>
      <c r="C20" s="5">
        <f t="shared" si="22"/>
        <v>1</v>
      </c>
      <c r="D20" s="34">
        <v>4</v>
      </c>
      <c r="E20" s="34"/>
      <c r="F20" s="34">
        <v>5200</v>
      </c>
      <c r="G20" s="34"/>
      <c r="H20" s="34"/>
      <c r="I20" s="83">
        <v>20</v>
      </c>
      <c r="J20" s="34">
        <f t="shared" si="16"/>
        <v>104000</v>
      </c>
      <c r="K20" s="56">
        <f t="shared" si="17"/>
        <v>6650</v>
      </c>
      <c r="L20" s="76">
        <v>7000</v>
      </c>
      <c r="M20" s="77">
        <v>0.95</v>
      </c>
      <c r="N20" s="58">
        <f t="shared" si="11"/>
        <v>3.8365384615384617</v>
      </c>
      <c r="O20" s="58">
        <f t="shared" si="23"/>
        <v>8.1634615384615383</v>
      </c>
      <c r="P20" s="58">
        <f t="shared" si="18"/>
        <v>12</v>
      </c>
      <c r="Q20" s="58" t="str">
        <f t="shared" si="12"/>
        <v>CDC Airborne LVL</v>
      </c>
      <c r="R20" s="56">
        <f t="shared" si="13"/>
        <v>3622.4999999999995</v>
      </c>
      <c r="S20" s="56">
        <f t="shared" si="14"/>
        <v>1222.3069105691056</v>
      </c>
      <c r="T20" s="57">
        <f t="shared" si="19"/>
        <v>0.33742081727235496</v>
      </c>
      <c r="U20" s="56">
        <f t="shared" si="20"/>
        <v>4844.8069105691047</v>
      </c>
      <c r="W20" s="11">
        <v>2</v>
      </c>
      <c r="X20" s="12" t="str">
        <f t="shared" ref="X20:X30" si="24">IF(W20&gt;=12,"CDC Airborne LVL",IF(W20&gt;=6,"CDC &amp; Harvard LVL",IF(W20&gt;=5,"CDC LVL",IF(W20&gt;=4,"Low",IF(W20&gt;=3,"Poor",IF(W20&gt;=2,"Bad",IF(W20&gt;=1,"Very Bad","Fail")))))))</f>
        <v>Bad</v>
      </c>
    </row>
    <row r="21" spans="1:33" x14ac:dyDescent="0.25">
      <c r="A21" s="55" t="s">
        <v>161</v>
      </c>
      <c r="B21" s="5">
        <f t="shared" si="21"/>
        <v>104</v>
      </c>
      <c r="C21" s="5">
        <f t="shared" si="22"/>
        <v>1</v>
      </c>
      <c r="D21" s="34">
        <v>5</v>
      </c>
      <c r="E21" s="34"/>
      <c r="F21" s="56">
        <f>9127/3</f>
        <v>3042.3333333333335</v>
      </c>
      <c r="G21" s="34"/>
      <c r="H21" s="34"/>
      <c r="I21" s="35">
        <f t="shared" ref="I21:I85" si="25">I$15</f>
        <v>9</v>
      </c>
      <c r="J21" s="34">
        <f t="shared" si="16"/>
        <v>27381</v>
      </c>
      <c r="K21" s="56">
        <v>2000</v>
      </c>
      <c r="L21" s="76">
        <v>600</v>
      </c>
      <c r="M21" s="77">
        <v>0.95</v>
      </c>
      <c r="N21" s="58">
        <f t="shared" si="11"/>
        <v>4.3826010737372627</v>
      </c>
      <c r="O21" s="58">
        <f t="shared" si="23"/>
        <v>7.6173989262627373</v>
      </c>
      <c r="P21" s="58">
        <f t="shared" si="18"/>
        <v>12</v>
      </c>
      <c r="Q21" s="58" t="str">
        <f t="shared" si="12"/>
        <v>CDC Airborne LVL</v>
      </c>
      <c r="R21" s="56">
        <f t="shared" si="13"/>
        <v>310.5</v>
      </c>
      <c r="S21" s="56">
        <f t="shared" si="14"/>
        <v>300.28150406504068</v>
      </c>
      <c r="T21" s="57">
        <f t="shared" si="19"/>
        <v>0.96709019022557385</v>
      </c>
      <c r="U21" s="56">
        <f t="shared" si="20"/>
        <v>610.78150406504074</v>
      </c>
      <c r="W21" s="11">
        <v>3</v>
      </c>
      <c r="X21" s="12" t="str">
        <f t="shared" si="24"/>
        <v>Poor</v>
      </c>
    </row>
    <row r="22" spans="1:33" x14ac:dyDescent="0.25">
      <c r="A22" s="55" t="s">
        <v>162</v>
      </c>
      <c r="B22" s="5">
        <f t="shared" si="21"/>
        <v>105</v>
      </c>
      <c r="C22" s="5">
        <f t="shared" si="22"/>
        <v>1</v>
      </c>
      <c r="D22" s="34">
        <v>5</v>
      </c>
      <c r="E22" s="34"/>
      <c r="F22" s="56">
        <f t="shared" ref="F22:F23" si="26">9127/3</f>
        <v>3042.3333333333335</v>
      </c>
      <c r="G22" s="34"/>
      <c r="H22" s="34"/>
      <c r="I22" s="35">
        <f t="shared" si="25"/>
        <v>9</v>
      </c>
      <c r="J22" s="34">
        <f t="shared" si="16"/>
        <v>27381</v>
      </c>
      <c r="K22" s="56">
        <v>2000</v>
      </c>
      <c r="L22" s="76">
        <v>600</v>
      </c>
      <c r="M22" s="77">
        <v>0.95</v>
      </c>
      <c r="N22" s="58">
        <f t="shared" si="11"/>
        <v>4.3826010737372627</v>
      </c>
      <c r="O22" s="58">
        <f t="shared" si="23"/>
        <v>7.6173989262627373</v>
      </c>
      <c r="P22" s="58">
        <f t="shared" si="18"/>
        <v>12</v>
      </c>
      <c r="Q22" s="58" t="str">
        <f t="shared" si="12"/>
        <v>CDC Airborne LVL</v>
      </c>
      <c r="R22" s="56">
        <f t="shared" si="13"/>
        <v>310.5</v>
      </c>
      <c r="S22" s="56">
        <f t="shared" si="14"/>
        <v>300.28150406504068</v>
      </c>
      <c r="T22" s="57">
        <f t="shared" si="19"/>
        <v>0.96709019022557385</v>
      </c>
      <c r="U22" s="56">
        <f t="shared" si="20"/>
        <v>610.78150406504074</v>
      </c>
      <c r="W22" s="11">
        <v>4</v>
      </c>
      <c r="X22" s="12" t="str">
        <f t="shared" si="24"/>
        <v>Low</v>
      </c>
    </row>
    <row r="23" spans="1:33" x14ac:dyDescent="0.25">
      <c r="A23" s="55" t="s">
        <v>163</v>
      </c>
      <c r="B23" s="5">
        <f t="shared" si="21"/>
        <v>106</v>
      </c>
      <c r="C23" s="5">
        <f t="shared" si="22"/>
        <v>1</v>
      </c>
      <c r="D23" s="34">
        <v>5</v>
      </c>
      <c r="E23" s="34"/>
      <c r="F23" s="56">
        <f t="shared" si="26"/>
        <v>3042.3333333333335</v>
      </c>
      <c r="G23" s="34"/>
      <c r="H23" s="34"/>
      <c r="I23" s="35">
        <f t="shared" si="25"/>
        <v>9</v>
      </c>
      <c r="J23" s="34">
        <f t="shared" si="16"/>
        <v>27381</v>
      </c>
      <c r="K23" s="56">
        <v>2000</v>
      </c>
      <c r="L23" s="76">
        <v>600</v>
      </c>
      <c r="M23" s="77">
        <v>0.95</v>
      </c>
      <c r="N23" s="58">
        <f t="shared" si="11"/>
        <v>4.3826010737372627</v>
      </c>
      <c r="O23" s="58">
        <f t="shared" si="23"/>
        <v>7.6173989262627373</v>
      </c>
      <c r="P23" s="58">
        <f t="shared" si="18"/>
        <v>12</v>
      </c>
      <c r="Q23" s="58" t="str">
        <f t="shared" si="12"/>
        <v>CDC Airborne LVL</v>
      </c>
      <c r="R23" s="56">
        <f t="shared" si="13"/>
        <v>310.5</v>
      </c>
      <c r="S23" s="56">
        <f t="shared" si="14"/>
        <v>300.28150406504068</v>
      </c>
      <c r="T23" s="57">
        <f t="shared" si="19"/>
        <v>0.96709019022557385</v>
      </c>
      <c r="U23" s="56">
        <f t="shared" si="20"/>
        <v>610.78150406504074</v>
      </c>
      <c r="W23" s="11">
        <v>5</v>
      </c>
      <c r="X23" s="12" t="str">
        <f t="shared" si="24"/>
        <v>CDC LVL</v>
      </c>
    </row>
    <row r="24" spans="1:33" x14ac:dyDescent="0.25">
      <c r="A24" s="55" t="s">
        <v>164</v>
      </c>
      <c r="B24" s="5">
        <f t="shared" si="21"/>
        <v>107</v>
      </c>
      <c r="C24" s="5">
        <f t="shared" si="22"/>
        <v>1</v>
      </c>
      <c r="D24" s="34">
        <v>6</v>
      </c>
      <c r="E24" s="34"/>
      <c r="F24" s="34">
        <v>900</v>
      </c>
      <c r="G24" s="34">
        <f>SUM(F17:F24)</f>
        <v>24626.999999999996</v>
      </c>
      <c r="H24" s="59">
        <f>SUM(F17:F24)</f>
        <v>24626.999999999996</v>
      </c>
      <c r="I24" s="35">
        <f t="shared" si="25"/>
        <v>9</v>
      </c>
      <c r="J24" s="34">
        <f t="shared" si="16"/>
        <v>8100</v>
      </c>
      <c r="K24" s="56">
        <f t="shared" si="17"/>
        <v>570</v>
      </c>
      <c r="L24" s="76">
        <v>600</v>
      </c>
      <c r="M24" s="77">
        <v>0.95</v>
      </c>
      <c r="N24" s="58">
        <f t="shared" si="11"/>
        <v>4.2222222222222223</v>
      </c>
      <c r="O24" s="58">
        <f t="shared" si="23"/>
        <v>7.7777777777777777</v>
      </c>
      <c r="P24" s="58">
        <f t="shared" si="18"/>
        <v>12</v>
      </c>
      <c r="Q24" s="58" t="str">
        <f t="shared" si="12"/>
        <v>CDC Airborne LVL</v>
      </c>
      <c r="R24" s="56">
        <f t="shared" si="13"/>
        <v>310.5</v>
      </c>
      <c r="S24" s="56">
        <f t="shared" si="14"/>
        <v>90.701219512195124</v>
      </c>
      <c r="T24" s="57">
        <f t="shared" si="19"/>
        <v>0.29211342838066062</v>
      </c>
      <c r="U24" s="56">
        <f t="shared" si="20"/>
        <v>401.20121951219511</v>
      </c>
      <c r="W24" s="11">
        <v>6</v>
      </c>
      <c r="X24" s="12" t="str">
        <f t="shared" si="24"/>
        <v>CDC &amp; Harvard LVL</v>
      </c>
    </row>
    <row r="25" spans="1:33" s="39" customFormat="1" x14ac:dyDescent="0.25">
      <c r="A25" s="60" t="s">
        <v>165</v>
      </c>
      <c r="B25" s="13">
        <v>200</v>
      </c>
      <c r="C25" s="13">
        <v>2</v>
      </c>
      <c r="D25" s="61">
        <v>1</v>
      </c>
      <c r="E25" s="61"/>
      <c r="F25" s="61">
        <v>354</v>
      </c>
      <c r="G25" s="61"/>
      <c r="H25" s="61"/>
      <c r="I25" s="84">
        <f t="shared" si="25"/>
        <v>9</v>
      </c>
      <c r="J25" s="61">
        <f t="shared" si="16"/>
        <v>3186</v>
      </c>
      <c r="K25" s="62">
        <f t="shared" si="17"/>
        <v>213.75</v>
      </c>
      <c r="L25" s="78">
        <v>225</v>
      </c>
      <c r="M25" s="79">
        <v>0.95</v>
      </c>
      <c r="N25" s="64">
        <f t="shared" si="11"/>
        <v>4.0254237288135597</v>
      </c>
      <c r="O25" s="58">
        <f t="shared" si="23"/>
        <v>7.9745762711864403</v>
      </c>
      <c r="P25" s="64">
        <f t="shared" si="18"/>
        <v>12</v>
      </c>
      <c r="Q25" s="64" t="str">
        <f t="shared" si="12"/>
        <v>CDC Airborne LVL</v>
      </c>
      <c r="R25" s="62">
        <f t="shared" si="13"/>
        <v>116.43749999999999</v>
      </c>
      <c r="S25" s="62">
        <f t="shared" si="14"/>
        <v>36.578506097560975</v>
      </c>
      <c r="T25" s="63">
        <f t="shared" si="19"/>
        <v>0.31414712697851621</v>
      </c>
      <c r="U25" s="62">
        <f t="shared" si="20"/>
        <v>153.01600609756096</v>
      </c>
      <c r="V25" s="41"/>
      <c r="W25" s="41">
        <v>7</v>
      </c>
      <c r="X25" s="40" t="str">
        <f t="shared" si="24"/>
        <v>CDC &amp; Harvard LVL</v>
      </c>
    </row>
    <row r="26" spans="1:33" x14ac:dyDescent="0.25">
      <c r="A26" s="55" t="s">
        <v>166</v>
      </c>
      <c r="B26" s="5">
        <f t="shared" si="21"/>
        <v>201</v>
      </c>
      <c r="C26" s="5">
        <f>C25</f>
        <v>2</v>
      </c>
      <c r="D26" s="34">
        <v>1</v>
      </c>
      <c r="E26" s="34"/>
      <c r="F26" s="34">
        <v>264</v>
      </c>
      <c r="G26" s="34"/>
      <c r="H26" s="34"/>
      <c r="I26" s="35">
        <f t="shared" si="25"/>
        <v>9</v>
      </c>
      <c r="J26" s="34">
        <f t="shared" si="16"/>
        <v>2376</v>
      </c>
      <c r="K26" s="56">
        <f t="shared" si="17"/>
        <v>142.5</v>
      </c>
      <c r="L26" s="76">
        <v>150</v>
      </c>
      <c r="M26" s="77">
        <v>0.95</v>
      </c>
      <c r="N26" s="58">
        <f t="shared" si="11"/>
        <v>3.5984848484848486</v>
      </c>
      <c r="O26" s="58">
        <f t="shared" si="23"/>
        <v>8.4015151515151523</v>
      </c>
      <c r="P26" s="58">
        <f t="shared" si="18"/>
        <v>12</v>
      </c>
      <c r="Q26" s="58" t="str">
        <f t="shared" si="12"/>
        <v>CDC Airborne LVL</v>
      </c>
      <c r="R26" s="56">
        <f t="shared" si="13"/>
        <v>77.625</v>
      </c>
      <c r="S26" s="56">
        <f t="shared" si="14"/>
        <v>28.739329268292682</v>
      </c>
      <c r="T26" s="57">
        <f t="shared" si="19"/>
        <v>0.37023290522760299</v>
      </c>
      <c r="U26" s="56">
        <f t="shared" si="20"/>
        <v>106.36432926829268</v>
      </c>
      <c r="W26" s="11">
        <v>8</v>
      </c>
      <c r="X26" s="12" t="str">
        <f t="shared" si="24"/>
        <v>CDC &amp; Harvard LVL</v>
      </c>
    </row>
    <row r="27" spans="1:33" x14ac:dyDescent="0.25">
      <c r="A27" s="55" t="s">
        <v>166</v>
      </c>
      <c r="B27" s="5">
        <f t="shared" si="21"/>
        <v>202</v>
      </c>
      <c r="C27" s="5">
        <f t="shared" ref="C27:C90" si="27">C26</f>
        <v>2</v>
      </c>
      <c r="D27" s="34">
        <v>1</v>
      </c>
      <c r="E27" s="34"/>
      <c r="F27" s="34">
        <v>168</v>
      </c>
      <c r="G27" s="34"/>
      <c r="H27" s="34"/>
      <c r="I27" s="35">
        <f t="shared" si="25"/>
        <v>9</v>
      </c>
      <c r="J27" s="34">
        <f t="shared" si="16"/>
        <v>1512</v>
      </c>
      <c r="K27" s="56">
        <f t="shared" si="17"/>
        <v>25</v>
      </c>
      <c r="L27" s="76">
        <v>100</v>
      </c>
      <c r="M27" s="77">
        <v>0.25</v>
      </c>
      <c r="N27" s="58">
        <f t="shared" si="11"/>
        <v>0.99206349206349209</v>
      </c>
      <c r="O27" s="58">
        <f t="shared" si="23"/>
        <v>11.007936507936508</v>
      </c>
      <c r="P27" s="58">
        <f t="shared" si="18"/>
        <v>12</v>
      </c>
      <c r="Q27" s="65" t="str">
        <f t="shared" si="12"/>
        <v>CDC Airborne LVL</v>
      </c>
      <c r="R27" s="56">
        <f t="shared" si="13"/>
        <v>51.749999999999993</v>
      </c>
      <c r="S27" s="56">
        <f t="shared" si="14"/>
        <v>23.962398373983739</v>
      </c>
      <c r="T27" s="57">
        <f t="shared" si="19"/>
        <v>0.46304151447311576</v>
      </c>
      <c r="U27" s="56">
        <f t="shared" si="20"/>
        <v>75.712398373983731</v>
      </c>
      <c r="W27" s="11">
        <v>9</v>
      </c>
      <c r="X27" s="12" t="str">
        <f t="shared" si="24"/>
        <v>CDC &amp; Harvard LVL</v>
      </c>
    </row>
    <row r="28" spans="1:33" x14ac:dyDescent="0.25">
      <c r="A28" s="55" t="s">
        <v>166</v>
      </c>
      <c r="B28" s="5">
        <f t="shared" si="21"/>
        <v>203</v>
      </c>
      <c r="C28" s="5">
        <f t="shared" si="27"/>
        <v>2</v>
      </c>
      <c r="D28" s="34">
        <v>1</v>
      </c>
      <c r="E28" s="34"/>
      <c r="F28" s="34">
        <v>171</v>
      </c>
      <c r="G28" s="34"/>
      <c r="H28" s="34"/>
      <c r="I28" s="35">
        <f t="shared" si="25"/>
        <v>9</v>
      </c>
      <c r="J28" s="34">
        <f t="shared" si="16"/>
        <v>1539</v>
      </c>
      <c r="K28" s="56">
        <f t="shared" si="17"/>
        <v>25</v>
      </c>
      <c r="L28" s="76">
        <v>100</v>
      </c>
      <c r="M28" s="77">
        <v>0.25</v>
      </c>
      <c r="N28" s="58">
        <f t="shared" si="11"/>
        <v>0.97465886939571145</v>
      </c>
      <c r="O28" s="58">
        <f t="shared" si="23"/>
        <v>11.025341130604289</v>
      </c>
      <c r="P28" s="58">
        <f t="shared" si="18"/>
        <v>12</v>
      </c>
      <c r="Q28" s="65" t="str">
        <f t="shared" si="12"/>
        <v>CDC Airborne LVL</v>
      </c>
      <c r="R28" s="56">
        <f t="shared" si="13"/>
        <v>51.749999999999993</v>
      </c>
      <c r="S28" s="56">
        <f t="shared" si="14"/>
        <v>24.42886178861789</v>
      </c>
      <c r="T28" s="57">
        <f t="shared" si="19"/>
        <v>0.47205530026314768</v>
      </c>
      <c r="U28" s="56">
        <f t="shared" si="20"/>
        <v>76.17886178861788</v>
      </c>
      <c r="W28" s="11">
        <v>10</v>
      </c>
      <c r="X28" s="12" t="str">
        <f t="shared" si="24"/>
        <v>CDC &amp; Harvard LVL</v>
      </c>
    </row>
    <row r="29" spans="1:33" x14ac:dyDescent="0.25">
      <c r="A29" s="55" t="s">
        <v>166</v>
      </c>
      <c r="B29" s="5">
        <f t="shared" si="21"/>
        <v>204</v>
      </c>
      <c r="C29" s="5">
        <f t="shared" si="27"/>
        <v>2</v>
      </c>
      <c r="D29" s="34">
        <v>1</v>
      </c>
      <c r="E29" s="34"/>
      <c r="F29" s="34">
        <v>169</v>
      </c>
      <c r="G29" s="34"/>
      <c r="H29" s="34"/>
      <c r="I29" s="35">
        <f t="shared" si="25"/>
        <v>9</v>
      </c>
      <c r="J29" s="34">
        <f t="shared" si="16"/>
        <v>1521</v>
      </c>
      <c r="K29" s="56">
        <f t="shared" si="17"/>
        <v>95</v>
      </c>
      <c r="L29" s="76">
        <v>100</v>
      </c>
      <c r="M29" s="77">
        <v>0.95</v>
      </c>
      <c r="N29" s="58">
        <f t="shared" si="11"/>
        <v>3.747534516765286</v>
      </c>
      <c r="O29" s="58">
        <f t="shared" si="23"/>
        <v>8.2524654832347135</v>
      </c>
      <c r="P29" s="58">
        <f t="shared" si="18"/>
        <v>12</v>
      </c>
      <c r="Q29" s="65" t="str">
        <f t="shared" si="12"/>
        <v>CDC Airborne LVL</v>
      </c>
      <c r="R29" s="56">
        <f t="shared" si="13"/>
        <v>51.749999999999993</v>
      </c>
      <c r="S29" s="56">
        <f t="shared" si="14"/>
        <v>18.071138211382113</v>
      </c>
      <c r="T29" s="57">
        <f t="shared" si="19"/>
        <v>0.34920073838419546</v>
      </c>
      <c r="U29" s="56">
        <f t="shared" si="20"/>
        <v>69.821138211382106</v>
      </c>
      <c r="W29" s="11">
        <v>11</v>
      </c>
      <c r="X29" s="12" t="str">
        <f t="shared" si="24"/>
        <v>CDC &amp; Harvard LVL</v>
      </c>
    </row>
    <row r="30" spans="1:33" x14ac:dyDescent="0.25">
      <c r="A30" s="55" t="s">
        <v>166</v>
      </c>
      <c r="B30" s="5">
        <f t="shared" si="21"/>
        <v>205</v>
      </c>
      <c r="C30" s="5">
        <f t="shared" si="27"/>
        <v>2</v>
      </c>
      <c r="D30" s="34">
        <v>1</v>
      </c>
      <c r="E30" s="34"/>
      <c r="F30" s="34">
        <v>171</v>
      </c>
      <c r="G30" s="34"/>
      <c r="H30" s="34"/>
      <c r="I30" s="35">
        <f t="shared" si="25"/>
        <v>9</v>
      </c>
      <c r="J30" s="34">
        <f t="shared" si="16"/>
        <v>1539</v>
      </c>
      <c r="K30" s="56">
        <f t="shared" si="17"/>
        <v>95</v>
      </c>
      <c r="L30" s="76">
        <v>100</v>
      </c>
      <c r="M30" s="77">
        <v>0.95</v>
      </c>
      <c r="N30" s="58">
        <f t="shared" si="11"/>
        <v>3.7037037037037037</v>
      </c>
      <c r="O30" s="58">
        <f t="shared" si="23"/>
        <v>8.2962962962962958</v>
      </c>
      <c r="P30" s="58">
        <f t="shared" si="18"/>
        <v>12</v>
      </c>
      <c r="Q30" s="58" t="str">
        <f t="shared" si="12"/>
        <v>CDC Airborne LVL</v>
      </c>
      <c r="R30" s="56">
        <f t="shared" si="13"/>
        <v>51.749999999999993</v>
      </c>
      <c r="S30" s="56">
        <f t="shared" si="14"/>
        <v>18.382113821138212</v>
      </c>
      <c r="T30" s="57">
        <f t="shared" si="19"/>
        <v>0.35520992891088338</v>
      </c>
      <c r="U30" s="56">
        <f t="shared" si="20"/>
        <v>70.132113821138205</v>
      </c>
      <c r="W30" s="11">
        <v>12</v>
      </c>
      <c r="X30" s="12" t="str">
        <f t="shared" si="24"/>
        <v>CDC Airborne LVL</v>
      </c>
    </row>
    <row r="31" spans="1:33" x14ac:dyDescent="0.25">
      <c r="A31" s="55" t="s">
        <v>167</v>
      </c>
      <c r="B31" s="5">
        <f>B30+1</f>
        <v>206</v>
      </c>
      <c r="C31" s="5">
        <f t="shared" si="27"/>
        <v>2</v>
      </c>
      <c r="D31" s="34">
        <v>1</v>
      </c>
      <c r="E31" s="34"/>
      <c r="F31" s="34">
        <v>600</v>
      </c>
      <c r="G31" s="34"/>
      <c r="H31" s="34"/>
      <c r="I31" s="35">
        <f t="shared" si="25"/>
        <v>9</v>
      </c>
      <c r="J31" s="34">
        <f t="shared" si="16"/>
        <v>5400</v>
      </c>
      <c r="K31" s="56">
        <f t="shared" si="17"/>
        <v>200</v>
      </c>
      <c r="L31" s="76">
        <v>400</v>
      </c>
      <c r="M31" s="77">
        <v>0.5</v>
      </c>
      <c r="N31" s="58">
        <f t="shared" si="11"/>
        <v>2.2222222222222223</v>
      </c>
      <c r="O31" s="58">
        <f t="shared" si="23"/>
        <v>9.7777777777777786</v>
      </c>
      <c r="P31" s="58">
        <f t="shared" si="18"/>
        <v>12</v>
      </c>
      <c r="Q31" s="58" t="str">
        <f t="shared" si="12"/>
        <v>CDC Airborne LVL</v>
      </c>
      <c r="R31" s="56">
        <f t="shared" si="13"/>
        <v>206.99999999999997</v>
      </c>
      <c r="S31" s="56">
        <f t="shared" si="14"/>
        <v>76.01626016260164</v>
      </c>
      <c r="T31" s="57">
        <f t="shared" si="19"/>
        <v>0.3672283099642592</v>
      </c>
      <c r="U31" s="56">
        <f t="shared" si="20"/>
        <v>283.01626016260161</v>
      </c>
    </row>
    <row r="32" spans="1:33" x14ac:dyDescent="0.25">
      <c r="A32" s="55" t="s">
        <v>168</v>
      </c>
      <c r="B32" s="5">
        <f t="shared" si="21"/>
        <v>207</v>
      </c>
      <c r="C32" s="5">
        <f t="shared" si="27"/>
        <v>2</v>
      </c>
      <c r="D32" s="34">
        <v>1</v>
      </c>
      <c r="E32" s="34"/>
      <c r="F32" s="34">
        <v>97</v>
      </c>
      <c r="G32" s="34"/>
      <c r="H32" s="34"/>
      <c r="I32" s="35">
        <f t="shared" si="25"/>
        <v>9</v>
      </c>
      <c r="J32" s="34">
        <f t="shared" si="16"/>
        <v>873</v>
      </c>
      <c r="K32" s="56">
        <f t="shared" si="17"/>
        <v>47.5</v>
      </c>
      <c r="L32" s="76">
        <v>50</v>
      </c>
      <c r="M32" s="77">
        <v>0.95</v>
      </c>
      <c r="N32" s="58">
        <f t="shared" si="11"/>
        <v>3.2646048109965635</v>
      </c>
      <c r="O32" s="58">
        <f t="shared" si="23"/>
        <v>8.7353951890034374</v>
      </c>
      <c r="P32" s="58">
        <f t="shared" si="18"/>
        <v>12</v>
      </c>
      <c r="Q32" s="58" t="str">
        <f t="shared" si="12"/>
        <v>CDC Airborne LVL</v>
      </c>
      <c r="R32" s="56">
        <f t="shared" si="13"/>
        <v>25.874999999999996</v>
      </c>
      <c r="S32" s="56">
        <f t="shared" si="14"/>
        <v>10.979166666666668</v>
      </c>
      <c r="T32" s="57">
        <f t="shared" si="19"/>
        <v>0.42431561996779399</v>
      </c>
      <c r="U32" s="56">
        <f t="shared" si="20"/>
        <v>36.854166666666664</v>
      </c>
    </row>
    <row r="33" spans="1:23" x14ac:dyDescent="0.25">
      <c r="A33" s="55" t="s">
        <v>169</v>
      </c>
      <c r="B33" s="5">
        <f t="shared" si="21"/>
        <v>208</v>
      </c>
      <c r="C33" s="5">
        <f t="shared" si="27"/>
        <v>2</v>
      </c>
      <c r="D33" s="34">
        <v>1</v>
      </c>
      <c r="E33" s="34"/>
      <c r="F33" s="34">
        <v>99</v>
      </c>
      <c r="G33" s="34">
        <f>SUM(F25:F33)</f>
        <v>2093</v>
      </c>
      <c r="H33" s="34"/>
      <c r="I33" s="35">
        <f t="shared" si="25"/>
        <v>9</v>
      </c>
      <c r="J33" s="34">
        <f t="shared" si="16"/>
        <v>891</v>
      </c>
      <c r="K33" s="56">
        <f t="shared" si="17"/>
        <v>47.5</v>
      </c>
      <c r="L33" s="76">
        <v>50</v>
      </c>
      <c r="M33" s="77">
        <v>0.95</v>
      </c>
      <c r="N33" s="58">
        <f t="shared" si="11"/>
        <v>3.1986531986531985</v>
      </c>
      <c r="O33" s="58">
        <f t="shared" si="23"/>
        <v>8.801346801346801</v>
      </c>
      <c r="P33" s="58">
        <f t="shared" si="18"/>
        <v>12</v>
      </c>
      <c r="Q33" s="58" t="str">
        <f t="shared" si="12"/>
        <v>CDC Airborne LVL</v>
      </c>
      <c r="R33" s="56">
        <f t="shared" si="13"/>
        <v>25.874999999999996</v>
      </c>
      <c r="S33" s="56">
        <f t="shared" si="14"/>
        <v>11.290142276422763</v>
      </c>
      <c r="T33" s="57">
        <f t="shared" si="19"/>
        <v>0.43633400102116965</v>
      </c>
      <c r="U33" s="56">
        <f t="shared" si="20"/>
        <v>37.165142276422756</v>
      </c>
    </row>
    <row r="34" spans="1:23" s="42" customFormat="1" x14ac:dyDescent="0.25">
      <c r="A34" s="66" t="s">
        <v>170</v>
      </c>
      <c r="B34" s="67">
        <f t="shared" si="21"/>
        <v>209</v>
      </c>
      <c r="C34" s="67">
        <f t="shared" si="27"/>
        <v>2</v>
      </c>
      <c r="D34" s="68">
        <v>2</v>
      </c>
      <c r="E34" s="68"/>
      <c r="F34" s="68">
        <v>900</v>
      </c>
      <c r="G34" s="68"/>
      <c r="H34" s="68"/>
      <c r="I34" s="85">
        <f t="shared" si="25"/>
        <v>9</v>
      </c>
      <c r="J34" s="68">
        <f t="shared" si="16"/>
        <v>8100</v>
      </c>
      <c r="K34" s="69">
        <f t="shared" si="17"/>
        <v>522.5</v>
      </c>
      <c r="L34" s="80">
        <v>550</v>
      </c>
      <c r="M34" s="81">
        <v>0.95</v>
      </c>
      <c r="N34" s="71">
        <f t="shared" si="11"/>
        <v>3.8703703703703702</v>
      </c>
      <c r="O34" s="58">
        <f t="shared" si="23"/>
        <v>8.1296296296296298</v>
      </c>
      <c r="P34" s="71">
        <f t="shared" si="18"/>
        <v>12</v>
      </c>
      <c r="Q34" s="71" t="str">
        <f t="shared" si="12"/>
        <v>CDC Airborne LVL</v>
      </c>
      <c r="R34" s="69">
        <f t="shared" si="13"/>
        <v>284.625</v>
      </c>
      <c r="S34" s="69">
        <f t="shared" si="14"/>
        <v>94.804369918699194</v>
      </c>
      <c r="T34" s="70">
        <f t="shared" si="19"/>
        <v>0.33308518197171433</v>
      </c>
      <c r="U34" s="69">
        <f t="shared" si="20"/>
        <v>379.42936991869919</v>
      </c>
      <c r="V34" s="47"/>
      <c r="W34" s="47"/>
    </row>
    <row r="35" spans="1:23" x14ac:dyDescent="0.25">
      <c r="A35" s="55" t="s">
        <v>166</v>
      </c>
      <c r="B35" s="5">
        <f t="shared" si="21"/>
        <v>210</v>
      </c>
      <c r="C35" s="5">
        <f t="shared" si="27"/>
        <v>2</v>
      </c>
      <c r="D35" s="34">
        <v>2</v>
      </c>
      <c r="E35" s="34"/>
      <c r="F35" s="34">
        <v>136</v>
      </c>
      <c r="G35" s="34"/>
      <c r="H35" s="34"/>
      <c r="I35" s="35">
        <f t="shared" si="25"/>
        <v>9</v>
      </c>
      <c r="J35" s="34">
        <f t="shared" si="16"/>
        <v>1224</v>
      </c>
      <c r="K35" s="56">
        <f t="shared" si="17"/>
        <v>95</v>
      </c>
      <c r="L35" s="76">
        <v>100</v>
      </c>
      <c r="M35" s="77">
        <v>0.95</v>
      </c>
      <c r="N35" s="58">
        <f t="shared" si="11"/>
        <v>4.6568627450980395</v>
      </c>
      <c r="O35" s="58">
        <f t="shared" si="23"/>
        <v>7.3431372549019605</v>
      </c>
      <c r="P35" s="58">
        <f t="shared" si="18"/>
        <v>12</v>
      </c>
      <c r="Q35" s="58" t="str">
        <f t="shared" si="12"/>
        <v>CDC Airborne LVL</v>
      </c>
      <c r="R35" s="56">
        <f t="shared" si="13"/>
        <v>51.749999999999993</v>
      </c>
      <c r="S35" s="56">
        <f t="shared" si="14"/>
        <v>12.940040650406504</v>
      </c>
      <c r="T35" s="57">
        <f t="shared" si="19"/>
        <v>0.25004909469384551</v>
      </c>
      <c r="U35" s="56">
        <f t="shared" si="20"/>
        <v>64.690040650406502</v>
      </c>
    </row>
    <row r="36" spans="1:23" x14ac:dyDescent="0.25">
      <c r="A36" s="55" t="s">
        <v>166</v>
      </c>
      <c r="B36" s="5">
        <f t="shared" si="21"/>
        <v>211</v>
      </c>
      <c r="C36" s="5">
        <f t="shared" si="27"/>
        <v>2</v>
      </c>
      <c r="D36" s="34">
        <v>2</v>
      </c>
      <c r="E36" s="34"/>
      <c r="F36" s="34">
        <v>165</v>
      </c>
      <c r="G36" s="34"/>
      <c r="H36" s="34"/>
      <c r="I36" s="35">
        <f t="shared" si="25"/>
        <v>9</v>
      </c>
      <c r="J36" s="34">
        <f t="shared" si="16"/>
        <v>1485</v>
      </c>
      <c r="K36" s="56">
        <f t="shared" si="17"/>
        <v>25</v>
      </c>
      <c r="L36" s="76">
        <v>100</v>
      </c>
      <c r="M36" s="77">
        <v>0.25</v>
      </c>
      <c r="N36" s="58">
        <f t="shared" si="11"/>
        <v>1.0101010101010102</v>
      </c>
      <c r="O36" s="58">
        <f t="shared" si="23"/>
        <v>10.98989898989899</v>
      </c>
      <c r="P36" s="58">
        <f t="shared" si="18"/>
        <v>12</v>
      </c>
      <c r="Q36" s="58" t="str">
        <f t="shared" si="12"/>
        <v>CDC Airborne LVL</v>
      </c>
      <c r="R36" s="56">
        <f t="shared" si="13"/>
        <v>51.749999999999993</v>
      </c>
      <c r="S36" s="56">
        <f t="shared" si="14"/>
        <v>23.495934959349594</v>
      </c>
      <c r="T36" s="57">
        <f t="shared" si="19"/>
        <v>0.454027728683084</v>
      </c>
      <c r="U36" s="56">
        <f t="shared" si="20"/>
        <v>75.245934959349583</v>
      </c>
    </row>
    <row r="37" spans="1:23" x14ac:dyDescent="0.25">
      <c r="A37" s="55" t="s">
        <v>166</v>
      </c>
      <c r="B37" s="5">
        <f t="shared" si="21"/>
        <v>212</v>
      </c>
      <c r="C37" s="5">
        <f t="shared" si="27"/>
        <v>2</v>
      </c>
      <c r="D37" s="34">
        <v>2</v>
      </c>
      <c r="E37" s="34"/>
      <c r="F37" s="34">
        <v>120</v>
      </c>
      <c r="G37" s="34"/>
      <c r="H37" s="34"/>
      <c r="I37" s="35">
        <f t="shared" si="25"/>
        <v>9</v>
      </c>
      <c r="J37" s="34">
        <f t="shared" si="16"/>
        <v>1080</v>
      </c>
      <c r="K37" s="56">
        <f t="shared" si="17"/>
        <v>71.25</v>
      </c>
      <c r="L37" s="76">
        <v>75</v>
      </c>
      <c r="M37" s="77">
        <v>0.95</v>
      </c>
      <c r="N37" s="58">
        <f t="shared" si="11"/>
        <v>3.9583333333333335</v>
      </c>
      <c r="O37" s="58">
        <f t="shared" si="23"/>
        <v>8.0416666666666661</v>
      </c>
      <c r="P37" s="58">
        <f t="shared" si="18"/>
        <v>12</v>
      </c>
      <c r="Q37" s="58" t="str">
        <f t="shared" si="12"/>
        <v>CDC Airborne LVL</v>
      </c>
      <c r="R37" s="56">
        <f t="shared" si="13"/>
        <v>38.8125</v>
      </c>
      <c r="S37" s="56">
        <f t="shared" si="14"/>
        <v>12.503810975609756</v>
      </c>
      <c r="T37" s="57">
        <f t="shared" si="19"/>
        <v>0.32215938101410002</v>
      </c>
      <c r="U37" s="56">
        <f t="shared" si="20"/>
        <v>51.316310975609753</v>
      </c>
    </row>
    <row r="38" spans="1:23" x14ac:dyDescent="0.25">
      <c r="A38" s="55" t="s">
        <v>166</v>
      </c>
      <c r="B38" s="5">
        <f t="shared" si="21"/>
        <v>213</v>
      </c>
      <c r="C38" s="5">
        <f t="shared" si="27"/>
        <v>2</v>
      </c>
      <c r="D38" s="34">
        <v>2</v>
      </c>
      <c r="E38" s="34"/>
      <c r="F38" s="34">
        <v>120</v>
      </c>
      <c r="G38" s="34"/>
      <c r="H38" s="34"/>
      <c r="I38" s="35">
        <f t="shared" si="25"/>
        <v>9</v>
      </c>
      <c r="J38" s="34">
        <f t="shared" si="16"/>
        <v>1080</v>
      </c>
      <c r="K38" s="56">
        <f t="shared" si="17"/>
        <v>71.25</v>
      </c>
      <c r="L38" s="76">
        <v>75</v>
      </c>
      <c r="M38" s="77">
        <v>0.95</v>
      </c>
      <c r="N38" s="58">
        <f t="shared" si="11"/>
        <v>3.9583333333333335</v>
      </c>
      <c r="O38" s="58">
        <f t="shared" si="23"/>
        <v>8.0416666666666661</v>
      </c>
      <c r="P38" s="58">
        <f t="shared" si="18"/>
        <v>12</v>
      </c>
      <c r="Q38" s="58" t="str">
        <f t="shared" si="12"/>
        <v>CDC Airborne LVL</v>
      </c>
      <c r="R38" s="56">
        <f t="shared" si="13"/>
        <v>38.8125</v>
      </c>
      <c r="S38" s="56">
        <f t="shared" si="14"/>
        <v>12.503810975609756</v>
      </c>
      <c r="T38" s="57">
        <f t="shared" si="19"/>
        <v>0.32215938101410002</v>
      </c>
      <c r="U38" s="56">
        <f t="shared" si="20"/>
        <v>51.316310975609753</v>
      </c>
    </row>
    <row r="39" spans="1:23" x14ac:dyDescent="0.25">
      <c r="A39" s="55" t="s">
        <v>166</v>
      </c>
      <c r="B39" s="5">
        <f t="shared" si="21"/>
        <v>214</v>
      </c>
      <c r="C39" s="5">
        <f t="shared" si="27"/>
        <v>2</v>
      </c>
      <c r="D39" s="34">
        <v>2</v>
      </c>
      <c r="E39" s="34"/>
      <c r="F39" s="34">
        <v>154</v>
      </c>
      <c r="G39" s="34"/>
      <c r="H39" s="34"/>
      <c r="I39" s="35">
        <f t="shared" si="25"/>
        <v>9</v>
      </c>
      <c r="J39" s="34">
        <f t="shared" si="16"/>
        <v>1386</v>
      </c>
      <c r="K39" s="56">
        <f t="shared" si="17"/>
        <v>95</v>
      </c>
      <c r="L39" s="76">
        <v>100</v>
      </c>
      <c r="M39" s="77">
        <v>0.95</v>
      </c>
      <c r="N39" s="58">
        <f t="shared" si="11"/>
        <v>4.112554112554113</v>
      </c>
      <c r="O39" s="58">
        <f t="shared" si="23"/>
        <v>7.887445887445887</v>
      </c>
      <c r="P39" s="58">
        <f t="shared" si="18"/>
        <v>12</v>
      </c>
      <c r="Q39" s="58" t="str">
        <f t="shared" si="12"/>
        <v>CDC Airborne LVL</v>
      </c>
      <c r="R39" s="56">
        <f t="shared" si="13"/>
        <v>51.749999999999993</v>
      </c>
      <c r="S39" s="56">
        <f t="shared" si="14"/>
        <v>15.738821138211382</v>
      </c>
      <c r="T39" s="57">
        <f t="shared" si="19"/>
        <v>0.30413180943403639</v>
      </c>
      <c r="U39" s="56">
        <f t="shared" si="20"/>
        <v>67.488821138211378</v>
      </c>
    </row>
    <row r="40" spans="1:23" x14ac:dyDescent="0.25">
      <c r="A40" s="55" t="s">
        <v>167</v>
      </c>
      <c r="B40" s="5">
        <f t="shared" si="21"/>
        <v>215</v>
      </c>
      <c r="C40" s="5">
        <f t="shared" si="27"/>
        <v>2</v>
      </c>
      <c r="D40" s="34">
        <v>2</v>
      </c>
      <c r="E40" s="34"/>
      <c r="F40" s="34">
        <v>905</v>
      </c>
      <c r="G40" s="34"/>
      <c r="H40" s="34"/>
      <c r="I40" s="35">
        <f t="shared" si="25"/>
        <v>9</v>
      </c>
      <c r="J40" s="34">
        <f t="shared" si="16"/>
        <v>8145</v>
      </c>
      <c r="K40" s="56">
        <f t="shared" si="17"/>
        <v>50</v>
      </c>
      <c r="L40" s="76">
        <v>200</v>
      </c>
      <c r="M40" s="77">
        <v>0.25</v>
      </c>
      <c r="N40" s="58">
        <f t="shared" si="11"/>
        <v>0.36832412523020258</v>
      </c>
      <c r="O40" s="58">
        <f t="shared" si="23"/>
        <v>11.631675874769797</v>
      </c>
      <c r="P40" s="58">
        <f t="shared" si="18"/>
        <v>12</v>
      </c>
      <c r="Q40" s="65" t="str">
        <f t="shared" si="12"/>
        <v>CDC Airborne LVL</v>
      </c>
      <c r="R40" s="56">
        <f t="shared" si="13"/>
        <v>103.49999999999999</v>
      </c>
      <c r="S40" s="56">
        <f t="shared" si="14"/>
        <v>136.39735772357724</v>
      </c>
      <c r="T40" s="57">
        <f t="shared" si="19"/>
        <v>1.3178488668944663</v>
      </c>
      <c r="U40" s="56">
        <f t="shared" si="20"/>
        <v>239.89735772357722</v>
      </c>
    </row>
    <row r="41" spans="1:23" x14ac:dyDescent="0.25">
      <c r="A41" s="55" t="s">
        <v>171</v>
      </c>
      <c r="B41" s="5">
        <f t="shared" si="21"/>
        <v>216</v>
      </c>
      <c r="C41" s="5">
        <f t="shared" si="27"/>
        <v>2</v>
      </c>
      <c r="D41" s="34">
        <v>2</v>
      </c>
      <c r="E41" s="34"/>
      <c r="F41" s="34">
        <v>92</v>
      </c>
      <c r="G41" s="34"/>
      <c r="H41" s="34"/>
      <c r="I41" s="35">
        <f t="shared" si="25"/>
        <v>9</v>
      </c>
      <c r="J41" s="34">
        <f t="shared" si="16"/>
        <v>828</v>
      </c>
      <c r="K41" s="56">
        <f t="shared" si="17"/>
        <v>47.5</v>
      </c>
      <c r="L41" s="76">
        <v>50</v>
      </c>
      <c r="M41" s="77">
        <v>0.95</v>
      </c>
      <c r="N41" s="58">
        <f t="shared" si="11"/>
        <v>3.4420289855072466</v>
      </c>
      <c r="O41" s="58">
        <f t="shared" si="23"/>
        <v>8.5579710144927539</v>
      </c>
      <c r="P41" s="58">
        <f t="shared" si="18"/>
        <v>12</v>
      </c>
      <c r="Q41" s="65" t="str">
        <f t="shared" si="12"/>
        <v>CDC Airborne LVL</v>
      </c>
      <c r="R41" s="56">
        <f t="shared" si="13"/>
        <v>25.874999999999996</v>
      </c>
      <c r="S41" s="56">
        <f t="shared" si="14"/>
        <v>10.201727642276424</v>
      </c>
      <c r="T41" s="57">
        <f t="shared" si="19"/>
        <v>0.39426966733435459</v>
      </c>
      <c r="U41" s="56">
        <f t="shared" si="20"/>
        <v>36.076727642276424</v>
      </c>
    </row>
    <row r="42" spans="1:23" x14ac:dyDescent="0.25">
      <c r="A42" s="55" t="s">
        <v>172</v>
      </c>
      <c r="B42" s="5">
        <f t="shared" si="21"/>
        <v>217</v>
      </c>
      <c r="C42" s="5">
        <f t="shared" si="27"/>
        <v>2</v>
      </c>
      <c r="D42" s="34">
        <v>2</v>
      </c>
      <c r="E42" s="34"/>
      <c r="F42" s="34">
        <v>40</v>
      </c>
      <c r="G42" s="34">
        <f>SUM(F34:F42)</f>
        <v>2632</v>
      </c>
      <c r="H42" s="34"/>
      <c r="I42" s="35">
        <f t="shared" si="25"/>
        <v>9</v>
      </c>
      <c r="J42" s="34">
        <f t="shared" si="16"/>
        <v>360</v>
      </c>
      <c r="K42" s="56">
        <f t="shared" si="17"/>
        <v>23.75</v>
      </c>
      <c r="L42" s="76">
        <v>25</v>
      </c>
      <c r="M42" s="77">
        <v>0.95</v>
      </c>
      <c r="N42" s="58">
        <f t="shared" si="11"/>
        <v>3.9583333333333335</v>
      </c>
      <c r="O42" s="58">
        <f t="shared" si="23"/>
        <v>8.0416666666666661</v>
      </c>
      <c r="P42" s="58">
        <f t="shared" si="18"/>
        <v>12</v>
      </c>
      <c r="Q42" s="65" t="str">
        <f t="shared" si="12"/>
        <v>CDC Airborne LVL</v>
      </c>
      <c r="R42" s="56">
        <f t="shared" si="13"/>
        <v>12.937499999999998</v>
      </c>
      <c r="S42" s="56">
        <f t="shared" si="14"/>
        <v>4.1679369918699187</v>
      </c>
      <c r="T42" s="57">
        <f t="shared" si="19"/>
        <v>0.32215938101410002</v>
      </c>
      <c r="U42" s="56">
        <f t="shared" si="20"/>
        <v>17.105436991869915</v>
      </c>
    </row>
    <row r="43" spans="1:23" s="42" customFormat="1" x14ac:dyDescent="0.25">
      <c r="A43" s="66" t="s">
        <v>165</v>
      </c>
      <c r="B43" s="67">
        <f t="shared" si="21"/>
        <v>218</v>
      </c>
      <c r="C43" s="67">
        <f t="shared" si="27"/>
        <v>2</v>
      </c>
      <c r="D43" s="68">
        <v>3</v>
      </c>
      <c r="E43" s="68"/>
      <c r="F43" s="68">
        <v>156</v>
      </c>
      <c r="G43" s="68"/>
      <c r="H43" s="68"/>
      <c r="I43" s="85">
        <f t="shared" si="25"/>
        <v>9</v>
      </c>
      <c r="J43" s="68">
        <f t="shared" si="16"/>
        <v>1404</v>
      </c>
      <c r="K43" s="69">
        <f t="shared" si="17"/>
        <v>95</v>
      </c>
      <c r="L43" s="80">
        <v>100</v>
      </c>
      <c r="M43" s="81">
        <v>0.95</v>
      </c>
      <c r="N43" s="71">
        <f t="shared" si="11"/>
        <v>4.0598290598290596</v>
      </c>
      <c r="O43" s="58">
        <f t="shared" si="23"/>
        <v>7.9401709401709404</v>
      </c>
      <c r="P43" s="71">
        <f t="shared" si="18"/>
        <v>12</v>
      </c>
      <c r="Q43" s="71" t="str">
        <f t="shared" si="12"/>
        <v>CDC Airborne LVL</v>
      </c>
      <c r="R43" s="69">
        <f t="shared" si="13"/>
        <v>51.749999999999993</v>
      </c>
      <c r="S43" s="69">
        <f t="shared" si="14"/>
        <v>16.049796747967481</v>
      </c>
      <c r="T43" s="70">
        <f t="shared" si="19"/>
        <v>0.31014099996072431</v>
      </c>
      <c r="U43" s="69">
        <f t="shared" si="20"/>
        <v>67.799796747967477</v>
      </c>
      <c r="V43" s="47"/>
      <c r="W43" s="47"/>
    </row>
    <row r="44" spans="1:23" x14ac:dyDescent="0.25">
      <c r="A44" s="55" t="s">
        <v>173</v>
      </c>
      <c r="B44" s="5">
        <f>B43+1</f>
        <v>219</v>
      </c>
      <c r="C44" s="5">
        <f t="shared" si="27"/>
        <v>2</v>
      </c>
      <c r="D44" s="34">
        <v>3</v>
      </c>
      <c r="E44" s="34"/>
      <c r="F44" s="34">
        <v>70</v>
      </c>
      <c r="G44" s="34"/>
      <c r="H44" s="34"/>
      <c r="I44" s="35">
        <f t="shared" si="25"/>
        <v>9</v>
      </c>
      <c r="J44" s="34">
        <f t="shared" si="16"/>
        <v>630</v>
      </c>
      <c r="K44" s="56">
        <f t="shared" si="17"/>
        <v>47.5</v>
      </c>
      <c r="L44" s="76">
        <v>50</v>
      </c>
      <c r="M44" s="77">
        <v>0.95</v>
      </c>
      <c r="N44" s="58">
        <f t="shared" si="11"/>
        <v>4.5238095238095237</v>
      </c>
      <c r="O44" s="58">
        <f t="shared" si="23"/>
        <v>7.4761904761904763</v>
      </c>
      <c r="P44" s="58">
        <f t="shared" si="18"/>
        <v>12</v>
      </c>
      <c r="Q44" s="58" t="str">
        <f t="shared" si="12"/>
        <v>CDC Airborne LVL</v>
      </c>
      <c r="R44" s="56">
        <f t="shared" si="13"/>
        <v>25.874999999999996</v>
      </c>
      <c r="S44" s="56">
        <f t="shared" si="14"/>
        <v>6.7809959349593498</v>
      </c>
      <c r="T44" s="57">
        <f t="shared" si="19"/>
        <v>0.26206747574722128</v>
      </c>
      <c r="U44" s="56">
        <f t="shared" si="20"/>
        <v>32.65599593495935</v>
      </c>
    </row>
    <row r="45" spans="1:23" x14ac:dyDescent="0.25">
      <c r="A45" s="55" t="s">
        <v>172</v>
      </c>
      <c r="B45" s="5">
        <f t="shared" si="21"/>
        <v>220</v>
      </c>
      <c r="C45" s="5">
        <f t="shared" si="27"/>
        <v>2</v>
      </c>
      <c r="D45" s="34">
        <v>3</v>
      </c>
      <c r="E45" s="34"/>
      <c r="F45" s="34">
        <v>33</v>
      </c>
      <c r="G45" s="34"/>
      <c r="H45" s="34"/>
      <c r="I45" s="35">
        <f t="shared" si="25"/>
        <v>9</v>
      </c>
      <c r="J45" s="34">
        <f t="shared" si="16"/>
        <v>297</v>
      </c>
      <c r="K45" s="56">
        <f t="shared" si="17"/>
        <v>23.75</v>
      </c>
      <c r="L45" s="76">
        <v>25</v>
      </c>
      <c r="M45" s="77">
        <v>0.95</v>
      </c>
      <c r="N45" s="58">
        <f t="shared" si="11"/>
        <v>4.7979797979797976</v>
      </c>
      <c r="O45" s="58">
        <f t="shared" si="23"/>
        <v>7.2020202020202024</v>
      </c>
      <c r="P45" s="58">
        <f t="shared" si="18"/>
        <v>12</v>
      </c>
      <c r="Q45" s="58" t="str">
        <f t="shared" si="12"/>
        <v>CDC Airborne LVL</v>
      </c>
      <c r="R45" s="56">
        <f t="shared" si="13"/>
        <v>12.937499999999998</v>
      </c>
      <c r="S45" s="56">
        <f t="shared" si="14"/>
        <v>3.0795223577235773</v>
      </c>
      <c r="T45" s="57">
        <f t="shared" si="19"/>
        <v>0.23803071364046977</v>
      </c>
      <c r="U45" s="56">
        <f t="shared" si="20"/>
        <v>16.017022357723576</v>
      </c>
    </row>
    <row r="46" spans="1:23" x14ac:dyDescent="0.25">
      <c r="A46" s="55" t="s">
        <v>179</v>
      </c>
      <c r="B46" s="5">
        <f t="shared" si="21"/>
        <v>221</v>
      </c>
      <c r="C46" s="5">
        <f t="shared" si="27"/>
        <v>2</v>
      </c>
      <c r="D46" s="34">
        <v>3</v>
      </c>
      <c r="E46" s="34"/>
      <c r="F46" s="34">
        <v>136</v>
      </c>
      <c r="G46" s="34"/>
      <c r="H46" s="34"/>
      <c r="I46" s="35">
        <f t="shared" si="25"/>
        <v>9</v>
      </c>
      <c r="J46" s="34">
        <f t="shared" si="16"/>
        <v>1224</v>
      </c>
      <c r="K46" s="56">
        <f t="shared" si="17"/>
        <v>71.25</v>
      </c>
      <c r="L46" s="76">
        <v>75</v>
      </c>
      <c r="M46" s="77">
        <v>0.95</v>
      </c>
      <c r="N46" s="58">
        <f t="shared" si="11"/>
        <v>3.4926470588235294</v>
      </c>
      <c r="O46" s="58">
        <f t="shared" si="23"/>
        <v>8.507352941176471</v>
      </c>
      <c r="P46" s="58">
        <f t="shared" si="18"/>
        <v>12</v>
      </c>
      <c r="Q46" s="58" t="str">
        <f t="shared" si="12"/>
        <v>CDC Airborne LVL</v>
      </c>
      <c r="R46" s="56">
        <f t="shared" si="13"/>
        <v>38.8125</v>
      </c>
      <c r="S46" s="56">
        <f t="shared" si="14"/>
        <v>14.991615853658539</v>
      </c>
      <c r="T46" s="57">
        <f t="shared" si="19"/>
        <v>0.38625741329877072</v>
      </c>
      <c r="U46" s="56">
        <f t="shared" si="20"/>
        <v>53.804115853658537</v>
      </c>
    </row>
    <row r="47" spans="1:23" x14ac:dyDescent="0.25">
      <c r="A47" s="55" t="s">
        <v>166</v>
      </c>
      <c r="B47" s="5">
        <f t="shared" si="21"/>
        <v>222</v>
      </c>
      <c r="C47" s="5">
        <f t="shared" si="27"/>
        <v>2</v>
      </c>
      <c r="D47" s="34">
        <v>3</v>
      </c>
      <c r="E47" s="34"/>
      <c r="F47" s="34">
        <v>169</v>
      </c>
      <c r="G47" s="34"/>
      <c r="H47" s="34"/>
      <c r="I47" s="35">
        <f t="shared" si="25"/>
        <v>9</v>
      </c>
      <c r="J47" s="34">
        <f t="shared" si="16"/>
        <v>1521</v>
      </c>
      <c r="K47" s="56">
        <f t="shared" si="17"/>
        <v>95</v>
      </c>
      <c r="L47" s="76">
        <v>100</v>
      </c>
      <c r="M47" s="77">
        <v>0.95</v>
      </c>
      <c r="N47" s="58">
        <f t="shared" si="11"/>
        <v>3.747534516765286</v>
      </c>
      <c r="O47" s="58">
        <f t="shared" si="23"/>
        <v>8.2524654832347135</v>
      </c>
      <c r="P47" s="58">
        <f t="shared" si="18"/>
        <v>12</v>
      </c>
      <c r="Q47" s="58" t="str">
        <f t="shared" si="12"/>
        <v>CDC Airborne LVL</v>
      </c>
      <c r="R47" s="56">
        <f t="shared" si="13"/>
        <v>51.749999999999993</v>
      </c>
      <c r="S47" s="56">
        <f t="shared" si="14"/>
        <v>18.071138211382113</v>
      </c>
      <c r="T47" s="57">
        <f t="shared" si="19"/>
        <v>0.34920073838419546</v>
      </c>
      <c r="U47" s="56">
        <f t="shared" si="20"/>
        <v>69.821138211382106</v>
      </c>
    </row>
    <row r="48" spans="1:23" x14ac:dyDescent="0.25">
      <c r="A48" s="55" t="s">
        <v>166</v>
      </c>
      <c r="B48" s="5">
        <f t="shared" si="21"/>
        <v>223</v>
      </c>
      <c r="C48" s="5">
        <f t="shared" si="27"/>
        <v>2</v>
      </c>
      <c r="D48" s="34">
        <v>3</v>
      </c>
      <c r="E48" s="34"/>
      <c r="F48" s="34">
        <v>116</v>
      </c>
      <c r="G48" s="34"/>
      <c r="H48" s="34"/>
      <c r="I48" s="35">
        <f t="shared" si="25"/>
        <v>9</v>
      </c>
      <c r="J48" s="34">
        <f t="shared" si="16"/>
        <v>1044</v>
      </c>
      <c r="K48" s="56">
        <f t="shared" si="17"/>
        <v>71.25</v>
      </c>
      <c r="L48" s="76">
        <v>75</v>
      </c>
      <c r="M48" s="77">
        <v>0.95</v>
      </c>
      <c r="N48" s="58">
        <f t="shared" si="11"/>
        <v>4.0948275862068968</v>
      </c>
      <c r="O48" s="58">
        <f t="shared" si="23"/>
        <v>7.9051724137931032</v>
      </c>
      <c r="P48" s="58">
        <f t="shared" si="18"/>
        <v>12</v>
      </c>
      <c r="Q48" s="58" t="str">
        <f t="shared" si="12"/>
        <v>CDC Airborne LVL</v>
      </c>
      <c r="R48" s="56">
        <f t="shared" si="13"/>
        <v>38.8125</v>
      </c>
      <c r="S48" s="56">
        <f t="shared" si="14"/>
        <v>11.88185975609756</v>
      </c>
      <c r="T48" s="57">
        <f t="shared" si="19"/>
        <v>0.30613487294293229</v>
      </c>
      <c r="U48" s="56">
        <f t="shared" si="20"/>
        <v>50.694359756097562</v>
      </c>
    </row>
    <row r="49" spans="1:23" x14ac:dyDescent="0.25">
      <c r="A49" s="55" t="s">
        <v>166</v>
      </c>
      <c r="B49" s="5">
        <f t="shared" si="21"/>
        <v>224</v>
      </c>
      <c r="C49" s="5">
        <f t="shared" si="27"/>
        <v>2</v>
      </c>
      <c r="D49" s="34">
        <v>3</v>
      </c>
      <c r="E49" s="34"/>
      <c r="F49" s="34">
        <v>118</v>
      </c>
      <c r="G49" s="34"/>
      <c r="H49" s="34"/>
      <c r="I49" s="35">
        <f t="shared" si="25"/>
        <v>9</v>
      </c>
      <c r="J49" s="34">
        <f t="shared" si="16"/>
        <v>1062</v>
      </c>
      <c r="K49" s="56">
        <f t="shared" si="17"/>
        <v>71.25</v>
      </c>
      <c r="L49" s="76">
        <v>75</v>
      </c>
      <c r="M49" s="77">
        <v>0.95</v>
      </c>
      <c r="N49" s="58">
        <f t="shared" si="11"/>
        <v>4.0254237288135597</v>
      </c>
      <c r="O49" s="58">
        <f t="shared" si="23"/>
        <v>7.9745762711864403</v>
      </c>
      <c r="P49" s="58">
        <f t="shared" si="18"/>
        <v>12</v>
      </c>
      <c r="Q49" s="58" t="str">
        <f t="shared" si="12"/>
        <v>CDC Airborne LVL</v>
      </c>
      <c r="R49" s="56">
        <f t="shared" si="13"/>
        <v>38.8125</v>
      </c>
      <c r="S49" s="56">
        <f t="shared" si="14"/>
        <v>12.192835365853657</v>
      </c>
      <c r="T49" s="57">
        <f t="shared" si="19"/>
        <v>0.31414712697851616</v>
      </c>
      <c r="U49" s="56">
        <f t="shared" si="20"/>
        <v>51.005335365853654</v>
      </c>
    </row>
    <row r="50" spans="1:23" x14ac:dyDescent="0.25">
      <c r="A50" s="55" t="s">
        <v>166</v>
      </c>
      <c r="B50" s="5">
        <f t="shared" si="21"/>
        <v>225</v>
      </c>
      <c r="C50" s="5">
        <f t="shared" si="27"/>
        <v>2</v>
      </c>
      <c r="D50" s="34">
        <v>3</v>
      </c>
      <c r="E50" s="34"/>
      <c r="F50" s="34">
        <v>118</v>
      </c>
      <c r="G50" s="34"/>
      <c r="H50" s="34"/>
      <c r="I50" s="35">
        <f t="shared" si="25"/>
        <v>9</v>
      </c>
      <c r="J50" s="34">
        <f t="shared" si="16"/>
        <v>1062</v>
      </c>
      <c r="K50" s="56">
        <f t="shared" si="17"/>
        <v>71.25</v>
      </c>
      <c r="L50" s="76">
        <v>75</v>
      </c>
      <c r="M50" s="77">
        <v>0.95</v>
      </c>
      <c r="N50" s="58">
        <f t="shared" si="11"/>
        <v>4.0254237288135597</v>
      </c>
      <c r="O50" s="58">
        <f t="shared" si="23"/>
        <v>7.9745762711864403</v>
      </c>
      <c r="P50" s="58">
        <f t="shared" si="18"/>
        <v>12</v>
      </c>
      <c r="Q50" s="58" t="str">
        <f t="shared" si="12"/>
        <v>CDC Airborne LVL</v>
      </c>
      <c r="R50" s="56">
        <f t="shared" si="13"/>
        <v>38.8125</v>
      </c>
      <c r="S50" s="56">
        <f t="shared" si="14"/>
        <v>12.192835365853657</v>
      </c>
      <c r="T50" s="57">
        <f t="shared" si="19"/>
        <v>0.31414712697851616</v>
      </c>
      <c r="U50" s="56">
        <f t="shared" si="20"/>
        <v>51.005335365853654</v>
      </c>
    </row>
    <row r="51" spans="1:23" x14ac:dyDescent="0.25">
      <c r="A51" s="55" t="s">
        <v>166</v>
      </c>
      <c r="B51" s="5">
        <f t="shared" si="21"/>
        <v>226</v>
      </c>
      <c r="C51" s="5">
        <f t="shared" si="27"/>
        <v>2</v>
      </c>
      <c r="D51" s="34">
        <v>3</v>
      </c>
      <c r="E51" s="34"/>
      <c r="F51" s="34">
        <v>116</v>
      </c>
      <c r="G51" s="34"/>
      <c r="H51" s="34"/>
      <c r="I51" s="35">
        <f t="shared" si="25"/>
        <v>9</v>
      </c>
      <c r="J51" s="34">
        <f t="shared" si="16"/>
        <v>1044</v>
      </c>
      <c r="K51" s="56">
        <f t="shared" si="17"/>
        <v>71.25</v>
      </c>
      <c r="L51" s="76">
        <v>75</v>
      </c>
      <c r="M51" s="77">
        <v>0.95</v>
      </c>
      <c r="N51" s="58">
        <f t="shared" si="11"/>
        <v>4.0948275862068968</v>
      </c>
      <c r="O51" s="58">
        <f t="shared" si="23"/>
        <v>7.9051724137931032</v>
      </c>
      <c r="P51" s="58">
        <f t="shared" si="18"/>
        <v>12</v>
      </c>
      <c r="Q51" s="58" t="str">
        <f t="shared" si="12"/>
        <v>CDC Airborne LVL</v>
      </c>
      <c r="R51" s="56">
        <f t="shared" si="13"/>
        <v>38.8125</v>
      </c>
      <c r="S51" s="56">
        <f t="shared" si="14"/>
        <v>11.88185975609756</v>
      </c>
      <c r="T51" s="57">
        <f t="shared" si="19"/>
        <v>0.30613487294293229</v>
      </c>
      <c r="U51" s="56">
        <f t="shared" si="20"/>
        <v>50.694359756097562</v>
      </c>
    </row>
    <row r="52" spans="1:23" x14ac:dyDescent="0.25">
      <c r="A52" s="55" t="s">
        <v>166</v>
      </c>
      <c r="B52" s="5">
        <f t="shared" si="21"/>
        <v>227</v>
      </c>
      <c r="C52" s="5">
        <f t="shared" si="27"/>
        <v>2</v>
      </c>
      <c r="D52" s="34">
        <v>3</v>
      </c>
      <c r="E52" s="34"/>
      <c r="F52" s="34">
        <v>119</v>
      </c>
      <c r="G52" s="34"/>
      <c r="H52" s="34"/>
      <c r="I52" s="35">
        <f t="shared" si="25"/>
        <v>9</v>
      </c>
      <c r="J52" s="34">
        <f t="shared" si="16"/>
        <v>1071</v>
      </c>
      <c r="K52" s="56">
        <f t="shared" si="17"/>
        <v>71.25</v>
      </c>
      <c r="L52" s="76">
        <v>75</v>
      </c>
      <c r="M52" s="77">
        <v>0.95</v>
      </c>
      <c r="N52" s="58">
        <f t="shared" si="11"/>
        <v>3.9915966386554622</v>
      </c>
      <c r="O52" s="58">
        <f t="shared" si="23"/>
        <v>8.0084033613445378</v>
      </c>
      <c r="P52" s="58">
        <f t="shared" si="18"/>
        <v>12</v>
      </c>
      <c r="Q52" s="58" t="str">
        <f t="shared" si="12"/>
        <v>CDC Airborne LVL</v>
      </c>
      <c r="R52" s="56">
        <f t="shared" si="13"/>
        <v>38.8125</v>
      </c>
      <c r="S52" s="56">
        <f t="shared" si="14"/>
        <v>12.348323170731707</v>
      </c>
      <c r="T52" s="57">
        <f t="shared" si="19"/>
        <v>0.31815325399630806</v>
      </c>
      <c r="U52" s="56">
        <f t="shared" si="20"/>
        <v>51.160823170731703</v>
      </c>
    </row>
    <row r="53" spans="1:23" x14ac:dyDescent="0.25">
      <c r="A53" s="55" t="s">
        <v>174</v>
      </c>
      <c r="B53" s="5">
        <f t="shared" si="21"/>
        <v>228</v>
      </c>
      <c r="C53" s="5">
        <f t="shared" si="27"/>
        <v>2</v>
      </c>
      <c r="D53" s="34">
        <v>3</v>
      </c>
      <c r="E53" s="34"/>
      <c r="F53" s="34">
        <v>772</v>
      </c>
      <c r="G53" s="34"/>
      <c r="H53" s="34"/>
      <c r="I53" s="35">
        <f t="shared" si="25"/>
        <v>9</v>
      </c>
      <c r="J53" s="34">
        <f t="shared" si="16"/>
        <v>6948</v>
      </c>
      <c r="K53" s="56">
        <f t="shared" si="17"/>
        <v>100</v>
      </c>
      <c r="L53" s="76">
        <v>400</v>
      </c>
      <c r="M53" s="77">
        <v>0.25</v>
      </c>
      <c r="N53" s="58">
        <f t="shared" si="11"/>
        <v>0.86355785837651122</v>
      </c>
      <c r="O53" s="58">
        <f t="shared" si="23"/>
        <v>11.136442141623489</v>
      </c>
      <c r="P53" s="58">
        <f t="shared" si="18"/>
        <v>12</v>
      </c>
      <c r="Q53" s="65" t="str">
        <f t="shared" si="12"/>
        <v>CDC Airborne LVL</v>
      </c>
      <c r="R53" s="56">
        <f t="shared" si="13"/>
        <v>206.99999999999997</v>
      </c>
      <c r="S53" s="56">
        <f t="shared" si="14"/>
        <v>111.39837398373983</v>
      </c>
      <c r="T53" s="57">
        <f t="shared" si="19"/>
        <v>0.53815639605671428</v>
      </c>
      <c r="U53" s="56">
        <f t="shared" si="20"/>
        <v>318.39837398373982</v>
      </c>
    </row>
    <row r="54" spans="1:23" x14ac:dyDescent="0.25">
      <c r="A54" s="55" t="s">
        <v>175</v>
      </c>
      <c r="B54" s="5">
        <f t="shared" si="21"/>
        <v>229</v>
      </c>
      <c r="C54" s="5">
        <f t="shared" si="27"/>
        <v>2</v>
      </c>
      <c r="D54" s="34">
        <v>3</v>
      </c>
      <c r="E54" s="34"/>
      <c r="F54" s="34">
        <v>172</v>
      </c>
      <c r="G54" s="34">
        <f>SUM(F43:F54)</f>
        <v>2095</v>
      </c>
      <c r="H54" s="34"/>
      <c r="I54" s="35">
        <f t="shared" si="25"/>
        <v>9</v>
      </c>
      <c r="J54" s="34">
        <f t="shared" si="16"/>
        <v>1548</v>
      </c>
      <c r="K54" s="56">
        <f t="shared" si="17"/>
        <v>95</v>
      </c>
      <c r="L54" s="76">
        <v>100</v>
      </c>
      <c r="M54" s="77">
        <v>0.95</v>
      </c>
      <c r="N54" s="58">
        <f t="shared" si="11"/>
        <v>3.6821705426356588</v>
      </c>
      <c r="O54" s="58">
        <f t="shared" si="23"/>
        <v>8.3178294573643416</v>
      </c>
      <c r="P54" s="58">
        <f t="shared" si="18"/>
        <v>12</v>
      </c>
      <c r="Q54" s="65" t="str">
        <f t="shared" si="12"/>
        <v>CDC Airborne LVL</v>
      </c>
      <c r="R54" s="56">
        <f t="shared" si="13"/>
        <v>51.749999999999993</v>
      </c>
      <c r="S54" s="56">
        <f t="shared" si="14"/>
        <v>18.537601626016261</v>
      </c>
      <c r="T54" s="57">
        <f t="shared" si="19"/>
        <v>0.35821452417422733</v>
      </c>
      <c r="U54" s="56">
        <f t="shared" si="20"/>
        <v>70.287601626016254</v>
      </c>
    </row>
    <row r="55" spans="1:23" s="42" customFormat="1" x14ac:dyDescent="0.25">
      <c r="A55" s="66" t="s">
        <v>181</v>
      </c>
      <c r="B55" s="67">
        <f t="shared" si="21"/>
        <v>230</v>
      </c>
      <c r="C55" s="67">
        <f t="shared" si="27"/>
        <v>2</v>
      </c>
      <c r="D55" s="68">
        <v>4</v>
      </c>
      <c r="E55" s="68"/>
      <c r="F55" s="68">
        <v>207</v>
      </c>
      <c r="G55" s="68"/>
      <c r="H55" s="68"/>
      <c r="I55" s="85">
        <f t="shared" si="25"/>
        <v>9</v>
      </c>
      <c r="J55" s="68">
        <f t="shared" si="16"/>
        <v>1863</v>
      </c>
      <c r="K55" s="69">
        <f t="shared" si="17"/>
        <v>95</v>
      </c>
      <c r="L55" s="80">
        <v>100</v>
      </c>
      <c r="M55" s="81">
        <v>0.95</v>
      </c>
      <c r="N55" s="71">
        <f t="shared" si="11"/>
        <v>3.0595813204508855</v>
      </c>
      <c r="O55" s="58">
        <f t="shared" si="23"/>
        <v>8.940418679549115</v>
      </c>
      <c r="P55" s="71">
        <f t="shared" si="18"/>
        <v>12</v>
      </c>
      <c r="Q55" s="71" t="str">
        <f t="shared" si="12"/>
        <v>CDC Airborne LVL</v>
      </c>
      <c r="R55" s="69">
        <f t="shared" si="13"/>
        <v>51.749999999999993</v>
      </c>
      <c r="S55" s="69">
        <f t="shared" si="14"/>
        <v>23.979674796747972</v>
      </c>
      <c r="T55" s="70">
        <f t="shared" si="19"/>
        <v>0.4633753583912652</v>
      </c>
      <c r="U55" s="69">
        <f t="shared" si="20"/>
        <v>75.729674796747958</v>
      </c>
      <c r="V55" s="47"/>
      <c r="W55" s="47"/>
    </row>
    <row r="56" spans="1:23" x14ac:dyDescent="0.25">
      <c r="A56" s="55" t="s">
        <v>176</v>
      </c>
      <c r="B56" s="5">
        <f t="shared" si="21"/>
        <v>231</v>
      </c>
      <c r="C56" s="5">
        <f t="shared" si="27"/>
        <v>2</v>
      </c>
      <c r="D56" s="34">
        <v>4</v>
      </c>
      <c r="E56" s="34"/>
      <c r="F56" s="34">
        <v>600</v>
      </c>
      <c r="G56" s="34"/>
      <c r="H56" s="34"/>
      <c r="I56" s="35">
        <f t="shared" si="25"/>
        <v>9</v>
      </c>
      <c r="J56" s="34">
        <f t="shared" si="16"/>
        <v>5400</v>
      </c>
      <c r="K56" s="56">
        <f t="shared" si="17"/>
        <v>285</v>
      </c>
      <c r="L56" s="76">
        <v>300</v>
      </c>
      <c r="M56" s="77">
        <v>0.95</v>
      </c>
      <c r="N56" s="58">
        <f t="shared" si="11"/>
        <v>3.1666666666666665</v>
      </c>
      <c r="O56" s="58">
        <f t="shared" si="23"/>
        <v>8.8333333333333339</v>
      </c>
      <c r="P56" s="58">
        <f t="shared" si="18"/>
        <v>12</v>
      </c>
      <c r="Q56" s="58" t="str">
        <f t="shared" si="12"/>
        <v>CDC Airborne LVL</v>
      </c>
      <c r="R56" s="56">
        <f t="shared" si="13"/>
        <v>155.25</v>
      </c>
      <c r="S56" s="56">
        <f t="shared" si="14"/>
        <v>68.673780487804891</v>
      </c>
      <c r="T56" s="57">
        <f t="shared" si="19"/>
        <v>0.44234319154785756</v>
      </c>
      <c r="U56" s="56">
        <f t="shared" si="20"/>
        <v>223.92378048780489</v>
      </c>
    </row>
    <row r="57" spans="1:23" x14ac:dyDescent="0.25">
      <c r="A57" s="55" t="s">
        <v>177</v>
      </c>
      <c r="B57" s="5">
        <f t="shared" si="21"/>
        <v>232</v>
      </c>
      <c r="C57" s="5">
        <f t="shared" si="27"/>
        <v>2</v>
      </c>
      <c r="D57" s="34">
        <v>4</v>
      </c>
      <c r="E57" s="34"/>
      <c r="F57" s="34">
        <v>400</v>
      </c>
      <c r="G57" s="34"/>
      <c r="H57" s="34"/>
      <c r="I57" s="35">
        <f t="shared" si="25"/>
        <v>9</v>
      </c>
      <c r="J57" s="34">
        <f t="shared" si="16"/>
        <v>3600</v>
      </c>
      <c r="K57" s="56">
        <f t="shared" si="17"/>
        <v>190</v>
      </c>
      <c r="L57" s="76">
        <v>200</v>
      </c>
      <c r="M57" s="77">
        <v>0.95</v>
      </c>
      <c r="N57" s="58">
        <f t="shared" si="11"/>
        <v>3.1666666666666665</v>
      </c>
      <c r="O57" s="58">
        <f t="shared" si="23"/>
        <v>8.8333333333333339</v>
      </c>
      <c r="P57" s="58">
        <f t="shared" si="18"/>
        <v>12</v>
      </c>
      <c r="Q57" s="58" t="str">
        <f t="shared" si="12"/>
        <v>CDC Airborne LVL</v>
      </c>
      <c r="R57" s="56">
        <f t="shared" si="13"/>
        <v>103.49999999999999</v>
      </c>
      <c r="S57" s="56">
        <f t="shared" si="14"/>
        <v>45.782520325203258</v>
      </c>
      <c r="T57" s="57">
        <f t="shared" si="19"/>
        <v>0.44234319154785762</v>
      </c>
      <c r="U57" s="56">
        <f t="shared" si="20"/>
        <v>149.28252032520325</v>
      </c>
    </row>
    <row r="58" spans="1:23" x14ac:dyDescent="0.25">
      <c r="A58" s="55" t="s">
        <v>178</v>
      </c>
      <c r="B58" s="5">
        <f t="shared" si="21"/>
        <v>233</v>
      </c>
      <c r="C58" s="5">
        <f t="shared" si="27"/>
        <v>2</v>
      </c>
      <c r="D58" s="34">
        <v>4</v>
      </c>
      <c r="E58" s="34"/>
      <c r="F58" s="34">
        <v>300</v>
      </c>
      <c r="G58" s="34">
        <f>SUM(F55:F58)</f>
        <v>1507</v>
      </c>
      <c r="H58" s="34"/>
      <c r="I58" s="35">
        <f t="shared" si="25"/>
        <v>9</v>
      </c>
      <c r="J58" s="34">
        <f t="shared" si="16"/>
        <v>2700</v>
      </c>
      <c r="K58" s="56">
        <f t="shared" si="17"/>
        <v>190</v>
      </c>
      <c r="L58" s="76">
        <v>200</v>
      </c>
      <c r="M58" s="77">
        <v>0.95</v>
      </c>
      <c r="N58" s="58">
        <f t="shared" si="11"/>
        <v>4.2222222222222223</v>
      </c>
      <c r="O58" s="58">
        <f t="shared" si="23"/>
        <v>7.7777777777777777</v>
      </c>
      <c r="P58" s="58">
        <f t="shared" si="18"/>
        <v>12</v>
      </c>
      <c r="Q58" s="58" t="str">
        <f t="shared" si="12"/>
        <v>CDC Airborne LVL</v>
      </c>
      <c r="R58" s="56">
        <f t="shared" si="13"/>
        <v>103.49999999999999</v>
      </c>
      <c r="S58" s="56">
        <f t="shared" si="14"/>
        <v>30.233739837398375</v>
      </c>
      <c r="T58" s="57">
        <f t="shared" si="19"/>
        <v>0.29211342838066068</v>
      </c>
      <c r="U58" s="56">
        <f t="shared" si="20"/>
        <v>133.73373983739836</v>
      </c>
    </row>
    <row r="59" spans="1:23" s="42" customFormat="1" x14ac:dyDescent="0.25">
      <c r="A59" s="66" t="s">
        <v>187</v>
      </c>
      <c r="B59" s="67">
        <f>B57+1</f>
        <v>233</v>
      </c>
      <c r="C59" s="67">
        <f t="shared" si="27"/>
        <v>2</v>
      </c>
      <c r="D59" s="68">
        <v>5</v>
      </c>
      <c r="E59" s="68"/>
      <c r="F59" s="68">
        <v>400</v>
      </c>
      <c r="G59" s="68"/>
      <c r="H59" s="68"/>
      <c r="I59" s="85">
        <f t="shared" si="25"/>
        <v>9</v>
      </c>
      <c r="J59" s="68">
        <f t="shared" si="16"/>
        <v>3600</v>
      </c>
      <c r="K59" s="69">
        <f t="shared" si="17"/>
        <v>190</v>
      </c>
      <c r="L59" s="80">
        <v>200</v>
      </c>
      <c r="M59" s="81">
        <v>0.95</v>
      </c>
      <c r="N59" s="71">
        <f t="shared" si="11"/>
        <v>3.1666666666666665</v>
      </c>
      <c r="O59" s="58">
        <f t="shared" si="23"/>
        <v>8.8333333333333339</v>
      </c>
      <c r="P59" s="71">
        <f t="shared" si="18"/>
        <v>12</v>
      </c>
      <c r="Q59" s="71" t="str">
        <f t="shared" si="12"/>
        <v>CDC Airborne LVL</v>
      </c>
      <c r="R59" s="69">
        <f t="shared" si="13"/>
        <v>103.49999999999999</v>
      </c>
      <c r="S59" s="69">
        <f t="shared" si="14"/>
        <v>45.782520325203258</v>
      </c>
      <c r="T59" s="70">
        <f t="shared" si="19"/>
        <v>0.44234319154785762</v>
      </c>
      <c r="U59" s="69">
        <f t="shared" si="20"/>
        <v>149.28252032520325</v>
      </c>
      <c r="V59" s="47"/>
      <c r="W59" s="47"/>
    </row>
    <row r="60" spans="1:23" x14ac:dyDescent="0.25">
      <c r="A60" s="55" t="s">
        <v>187</v>
      </c>
      <c r="B60" s="5">
        <f>B58+1</f>
        <v>234</v>
      </c>
      <c r="C60" s="5">
        <f t="shared" si="27"/>
        <v>2</v>
      </c>
      <c r="D60" s="34">
        <v>5</v>
      </c>
      <c r="E60" s="34"/>
      <c r="F60" s="34">
        <v>400</v>
      </c>
      <c r="G60" s="34">
        <f>SUM(F59:F60)</f>
        <v>800</v>
      </c>
      <c r="H60" s="59">
        <f>SUM(F25:F60)</f>
        <v>9127</v>
      </c>
      <c r="I60" s="35">
        <f t="shared" si="25"/>
        <v>9</v>
      </c>
      <c r="J60" s="34">
        <f t="shared" si="16"/>
        <v>3600</v>
      </c>
      <c r="K60" s="56">
        <f t="shared" si="17"/>
        <v>190</v>
      </c>
      <c r="L60" s="76">
        <v>200</v>
      </c>
      <c r="M60" s="77">
        <v>0.95</v>
      </c>
      <c r="N60" s="58">
        <f t="shared" si="11"/>
        <v>3.1666666666666665</v>
      </c>
      <c r="O60" s="58">
        <f t="shared" si="23"/>
        <v>8.8333333333333339</v>
      </c>
      <c r="P60" s="58">
        <f t="shared" si="18"/>
        <v>12</v>
      </c>
      <c r="Q60" s="58" t="str">
        <f t="shared" si="12"/>
        <v>CDC Airborne LVL</v>
      </c>
      <c r="R60" s="56">
        <f t="shared" si="13"/>
        <v>103.49999999999999</v>
      </c>
      <c r="S60" s="56">
        <f t="shared" si="14"/>
        <v>45.782520325203258</v>
      </c>
      <c r="T60" s="57">
        <f t="shared" si="19"/>
        <v>0.44234319154785762</v>
      </c>
      <c r="U60" s="56">
        <f t="shared" si="20"/>
        <v>149.28252032520325</v>
      </c>
    </row>
    <row r="61" spans="1:23" s="39" customFormat="1" x14ac:dyDescent="0.25">
      <c r="A61" s="60" t="s">
        <v>166</v>
      </c>
      <c r="B61" s="13">
        <v>300</v>
      </c>
      <c r="C61" s="13">
        <v>3</v>
      </c>
      <c r="D61" s="61">
        <v>1</v>
      </c>
      <c r="E61" s="61"/>
      <c r="F61" s="61">
        <v>121</v>
      </c>
      <c r="G61" s="61"/>
      <c r="H61" s="61"/>
      <c r="I61" s="84">
        <f t="shared" si="25"/>
        <v>9</v>
      </c>
      <c r="J61" s="61">
        <f t="shared" ref="J61:J92" si="28">F61*I61</f>
        <v>1089</v>
      </c>
      <c r="K61" s="62">
        <f t="shared" si="17"/>
        <v>71.25</v>
      </c>
      <c r="L61" s="78">
        <v>75</v>
      </c>
      <c r="M61" s="79">
        <v>0.95</v>
      </c>
      <c r="N61" s="64">
        <f t="shared" si="11"/>
        <v>3.9256198347107438</v>
      </c>
      <c r="O61" s="58">
        <f t="shared" si="23"/>
        <v>8.0743801652892557</v>
      </c>
      <c r="P61" s="64">
        <f t="shared" si="18"/>
        <v>12</v>
      </c>
      <c r="Q61" s="64" t="str">
        <f t="shared" si="12"/>
        <v>CDC Airborne LVL</v>
      </c>
      <c r="R61" s="62">
        <f t="shared" si="13"/>
        <v>38.8125</v>
      </c>
      <c r="S61" s="62">
        <f t="shared" si="14"/>
        <v>12.659298780487804</v>
      </c>
      <c r="T61" s="63">
        <f t="shared" si="19"/>
        <v>0.32616550803189187</v>
      </c>
      <c r="U61" s="62">
        <f t="shared" si="20"/>
        <v>51.471798780487802</v>
      </c>
      <c r="V61" s="41"/>
      <c r="W61" s="41"/>
    </row>
    <row r="62" spans="1:23" x14ac:dyDescent="0.25">
      <c r="A62" s="55" t="s">
        <v>166</v>
      </c>
      <c r="B62" s="5">
        <f t="shared" si="21"/>
        <v>301</v>
      </c>
      <c r="C62" s="5">
        <f t="shared" si="27"/>
        <v>3</v>
      </c>
      <c r="D62" s="34">
        <v>1</v>
      </c>
      <c r="E62" s="34"/>
      <c r="F62" s="34">
        <v>119</v>
      </c>
      <c r="G62" s="34"/>
      <c r="H62" s="34"/>
      <c r="I62" s="35">
        <f t="shared" si="25"/>
        <v>9</v>
      </c>
      <c r="J62" s="34">
        <f t="shared" si="28"/>
        <v>1071</v>
      </c>
      <c r="K62" s="56">
        <f t="shared" si="17"/>
        <v>71.25</v>
      </c>
      <c r="L62" s="76">
        <v>75</v>
      </c>
      <c r="M62" s="77">
        <v>0.95</v>
      </c>
      <c r="N62" s="58">
        <f t="shared" si="11"/>
        <v>3.9915966386554622</v>
      </c>
      <c r="O62" s="58">
        <f t="shared" si="23"/>
        <v>8.0084033613445378</v>
      </c>
      <c r="P62" s="58">
        <f t="shared" si="18"/>
        <v>12</v>
      </c>
      <c r="Q62" s="58" t="str">
        <f t="shared" si="12"/>
        <v>CDC Airborne LVL</v>
      </c>
      <c r="R62" s="56">
        <f t="shared" si="13"/>
        <v>38.8125</v>
      </c>
      <c r="S62" s="56">
        <f t="shared" si="14"/>
        <v>12.348323170731707</v>
      </c>
      <c r="T62" s="57">
        <f t="shared" si="19"/>
        <v>0.31815325399630806</v>
      </c>
      <c r="U62" s="56">
        <f t="shared" si="20"/>
        <v>51.160823170731703</v>
      </c>
    </row>
    <row r="63" spans="1:23" x14ac:dyDescent="0.25">
      <c r="A63" s="55" t="s">
        <v>166</v>
      </c>
      <c r="B63" s="5">
        <f t="shared" si="21"/>
        <v>302</v>
      </c>
      <c r="C63" s="5">
        <f t="shared" si="27"/>
        <v>3</v>
      </c>
      <c r="D63" s="34">
        <v>1</v>
      </c>
      <c r="E63" s="34"/>
      <c r="F63" s="34">
        <v>119</v>
      </c>
      <c r="G63" s="34"/>
      <c r="H63" s="34"/>
      <c r="I63" s="35">
        <f t="shared" si="25"/>
        <v>9</v>
      </c>
      <c r="J63" s="34">
        <f t="shared" si="28"/>
        <v>1071</v>
      </c>
      <c r="K63" s="56">
        <f t="shared" si="17"/>
        <v>19.5</v>
      </c>
      <c r="L63" s="76">
        <v>75</v>
      </c>
      <c r="M63" s="77">
        <v>0.26</v>
      </c>
      <c r="N63" s="58">
        <f t="shared" si="11"/>
        <v>1.0924369747899159</v>
      </c>
      <c r="O63" s="58">
        <f t="shared" si="23"/>
        <v>10.907563025210084</v>
      </c>
      <c r="P63" s="58">
        <f t="shared" si="18"/>
        <v>12</v>
      </c>
      <c r="Q63" s="65" t="str">
        <f t="shared" si="12"/>
        <v>CDC Airborne LVL</v>
      </c>
      <c r="R63" s="56">
        <f t="shared" si="13"/>
        <v>38.8125</v>
      </c>
      <c r="S63" s="56">
        <f t="shared" si="14"/>
        <v>16.818597560975611</v>
      </c>
      <c r="T63" s="57">
        <f t="shared" si="19"/>
        <v>0.43332940575782575</v>
      </c>
      <c r="U63" s="56">
        <f t="shared" si="20"/>
        <v>55.631097560975611</v>
      </c>
    </row>
    <row r="64" spans="1:23" x14ac:dyDescent="0.25">
      <c r="A64" s="55" t="s">
        <v>166</v>
      </c>
      <c r="B64" s="5">
        <f t="shared" si="21"/>
        <v>303</v>
      </c>
      <c r="C64" s="5">
        <f t="shared" si="27"/>
        <v>3</v>
      </c>
      <c r="D64" s="34">
        <v>1</v>
      </c>
      <c r="E64" s="34"/>
      <c r="F64" s="34">
        <v>189</v>
      </c>
      <c r="G64" s="34"/>
      <c r="H64" s="34"/>
      <c r="I64" s="35">
        <f t="shared" si="25"/>
        <v>9</v>
      </c>
      <c r="J64" s="34">
        <f t="shared" si="28"/>
        <v>1701</v>
      </c>
      <c r="K64" s="56">
        <f t="shared" si="17"/>
        <v>95</v>
      </c>
      <c r="L64" s="76">
        <v>100</v>
      </c>
      <c r="M64" s="77">
        <v>0.95</v>
      </c>
      <c r="N64" s="58">
        <f t="shared" si="11"/>
        <v>3.3509700176366843</v>
      </c>
      <c r="O64" s="58">
        <f t="shared" si="23"/>
        <v>8.6490299823633165</v>
      </c>
      <c r="P64" s="58">
        <f t="shared" si="18"/>
        <v>12</v>
      </c>
      <c r="Q64" s="65" t="str">
        <f t="shared" si="12"/>
        <v>CDC Airborne LVL</v>
      </c>
      <c r="R64" s="56">
        <f t="shared" si="13"/>
        <v>51.749999999999993</v>
      </c>
      <c r="S64" s="56">
        <f t="shared" si="14"/>
        <v>21.180894308943092</v>
      </c>
      <c r="T64" s="57">
        <f t="shared" si="19"/>
        <v>0.40929264365107432</v>
      </c>
      <c r="U64" s="56">
        <f t="shared" si="20"/>
        <v>72.930894308943081</v>
      </c>
    </row>
    <row r="65" spans="1:23" x14ac:dyDescent="0.25">
      <c r="A65" s="55" t="s">
        <v>166</v>
      </c>
      <c r="B65" s="5">
        <f t="shared" si="21"/>
        <v>304</v>
      </c>
      <c r="C65" s="5">
        <f t="shared" si="27"/>
        <v>3</v>
      </c>
      <c r="D65" s="34">
        <v>1</v>
      </c>
      <c r="E65" s="34"/>
      <c r="F65" s="34">
        <v>118</v>
      </c>
      <c r="G65" s="34"/>
      <c r="H65" s="34"/>
      <c r="I65" s="35">
        <f t="shared" si="25"/>
        <v>9</v>
      </c>
      <c r="J65" s="34">
        <f t="shared" si="28"/>
        <v>1062</v>
      </c>
      <c r="K65" s="56">
        <f t="shared" si="17"/>
        <v>71.25</v>
      </c>
      <c r="L65" s="76">
        <v>75</v>
      </c>
      <c r="M65" s="77">
        <v>0.95</v>
      </c>
      <c r="N65" s="58">
        <f t="shared" si="11"/>
        <v>4.0254237288135597</v>
      </c>
      <c r="O65" s="58">
        <f t="shared" si="23"/>
        <v>7.9745762711864403</v>
      </c>
      <c r="P65" s="58">
        <f t="shared" si="18"/>
        <v>12</v>
      </c>
      <c r="Q65" s="65" t="str">
        <f t="shared" si="12"/>
        <v>CDC Airborne LVL</v>
      </c>
      <c r="R65" s="56">
        <f t="shared" si="13"/>
        <v>38.8125</v>
      </c>
      <c r="S65" s="56">
        <f t="shared" si="14"/>
        <v>12.192835365853657</v>
      </c>
      <c r="T65" s="57">
        <f t="shared" si="19"/>
        <v>0.31414712697851616</v>
      </c>
      <c r="U65" s="56">
        <f t="shared" si="20"/>
        <v>51.005335365853654</v>
      </c>
    </row>
    <row r="66" spans="1:23" x14ac:dyDescent="0.25">
      <c r="A66" s="55" t="s">
        <v>166</v>
      </c>
      <c r="B66" s="5">
        <f t="shared" si="21"/>
        <v>305</v>
      </c>
      <c r="C66" s="5">
        <f t="shared" si="27"/>
        <v>3</v>
      </c>
      <c r="D66" s="34">
        <v>1</v>
      </c>
      <c r="E66" s="34"/>
      <c r="F66" s="34">
        <v>117</v>
      </c>
      <c r="G66" s="34"/>
      <c r="H66" s="34"/>
      <c r="I66" s="35">
        <f t="shared" si="25"/>
        <v>9</v>
      </c>
      <c r="J66" s="34">
        <f t="shared" si="28"/>
        <v>1053</v>
      </c>
      <c r="K66" s="56">
        <f t="shared" si="17"/>
        <v>71.25</v>
      </c>
      <c r="L66" s="76">
        <v>75</v>
      </c>
      <c r="M66" s="77">
        <v>0.95</v>
      </c>
      <c r="N66" s="58">
        <f t="shared" si="11"/>
        <v>4.0598290598290596</v>
      </c>
      <c r="O66" s="58">
        <f t="shared" si="23"/>
        <v>7.9401709401709404</v>
      </c>
      <c r="P66" s="58">
        <f t="shared" si="18"/>
        <v>12</v>
      </c>
      <c r="Q66" s="58" t="str">
        <f t="shared" si="12"/>
        <v>CDC Airborne LVL</v>
      </c>
      <c r="R66" s="56">
        <f t="shared" si="13"/>
        <v>38.8125</v>
      </c>
      <c r="S66" s="56">
        <f t="shared" si="14"/>
        <v>12.03734756097561</v>
      </c>
      <c r="T66" s="57">
        <f t="shared" si="19"/>
        <v>0.31014099996072425</v>
      </c>
      <c r="U66" s="56">
        <f t="shared" si="20"/>
        <v>50.849847560975611</v>
      </c>
    </row>
    <row r="67" spans="1:23" x14ac:dyDescent="0.25">
      <c r="A67" s="55" t="s">
        <v>166</v>
      </c>
      <c r="B67" s="5">
        <f t="shared" si="21"/>
        <v>306</v>
      </c>
      <c r="C67" s="5">
        <f t="shared" si="27"/>
        <v>3</v>
      </c>
      <c r="D67" s="34">
        <v>1</v>
      </c>
      <c r="E67" s="34"/>
      <c r="F67" s="34">
        <v>113</v>
      </c>
      <c r="G67" s="34"/>
      <c r="H67" s="34"/>
      <c r="I67" s="35">
        <f t="shared" si="25"/>
        <v>9</v>
      </c>
      <c r="J67" s="34">
        <f t="shared" si="28"/>
        <v>1017</v>
      </c>
      <c r="K67" s="56">
        <f t="shared" si="17"/>
        <v>71.25</v>
      </c>
      <c r="L67" s="76">
        <v>75</v>
      </c>
      <c r="M67" s="77">
        <v>0.95</v>
      </c>
      <c r="N67" s="58">
        <f t="shared" si="11"/>
        <v>4.2035398230088497</v>
      </c>
      <c r="O67" s="58">
        <f t="shared" si="23"/>
        <v>7.7964601769911503</v>
      </c>
      <c r="P67" s="58">
        <f t="shared" si="18"/>
        <v>12</v>
      </c>
      <c r="Q67" s="58" t="str">
        <f t="shared" si="12"/>
        <v>CDC Airborne LVL</v>
      </c>
      <c r="R67" s="56">
        <f t="shared" si="13"/>
        <v>38.8125</v>
      </c>
      <c r="S67" s="56">
        <f t="shared" si="14"/>
        <v>11.415396341463415</v>
      </c>
      <c r="T67" s="57">
        <f t="shared" si="19"/>
        <v>0.29411649188955657</v>
      </c>
      <c r="U67" s="56">
        <f t="shared" si="20"/>
        <v>50.227896341463413</v>
      </c>
    </row>
    <row r="68" spans="1:23" x14ac:dyDescent="0.25">
      <c r="A68" s="55" t="s">
        <v>166</v>
      </c>
      <c r="B68" s="5">
        <f>B66+1</f>
        <v>306</v>
      </c>
      <c r="C68" s="5">
        <f t="shared" si="27"/>
        <v>3</v>
      </c>
      <c r="D68" s="34">
        <v>1</v>
      </c>
      <c r="E68" s="34"/>
      <c r="F68" s="34">
        <v>120</v>
      </c>
      <c r="G68" s="34"/>
      <c r="H68" s="34"/>
      <c r="I68" s="35">
        <f t="shared" si="25"/>
        <v>9</v>
      </c>
      <c r="J68" s="34">
        <f t="shared" si="28"/>
        <v>1080</v>
      </c>
      <c r="K68" s="56">
        <f t="shared" si="17"/>
        <v>71.25</v>
      </c>
      <c r="L68" s="76">
        <v>75</v>
      </c>
      <c r="M68" s="77">
        <v>0.95</v>
      </c>
      <c r="N68" s="58">
        <f t="shared" si="11"/>
        <v>3.9583333333333335</v>
      </c>
      <c r="O68" s="58">
        <f t="shared" si="23"/>
        <v>8.0416666666666661</v>
      </c>
      <c r="P68" s="58">
        <f t="shared" si="18"/>
        <v>12</v>
      </c>
      <c r="Q68" s="58" t="str">
        <f t="shared" si="12"/>
        <v>CDC Airborne LVL</v>
      </c>
      <c r="R68" s="56">
        <f t="shared" si="13"/>
        <v>38.8125</v>
      </c>
      <c r="S68" s="56">
        <f t="shared" si="14"/>
        <v>12.503810975609756</v>
      </c>
      <c r="T68" s="57">
        <f t="shared" si="19"/>
        <v>0.32215938101410002</v>
      </c>
      <c r="U68" s="56">
        <f t="shared" si="20"/>
        <v>51.316310975609753</v>
      </c>
    </row>
    <row r="69" spans="1:23" x14ac:dyDescent="0.25">
      <c r="A69" s="55" t="s">
        <v>182</v>
      </c>
      <c r="B69" s="5">
        <f>B65+1</f>
        <v>305</v>
      </c>
      <c r="C69" s="5">
        <f t="shared" si="27"/>
        <v>3</v>
      </c>
      <c r="D69" s="34">
        <v>1</v>
      </c>
      <c r="E69" s="34"/>
      <c r="F69" s="34">
        <v>290</v>
      </c>
      <c r="G69" s="34"/>
      <c r="H69" s="34"/>
      <c r="I69" s="35">
        <f t="shared" si="25"/>
        <v>9</v>
      </c>
      <c r="J69" s="34">
        <f t="shared" si="28"/>
        <v>2610</v>
      </c>
      <c r="K69" s="56">
        <f t="shared" si="17"/>
        <v>190</v>
      </c>
      <c r="L69" s="76">
        <v>200</v>
      </c>
      <c r="M69" s="77">
        <v>0.95</v>
      </c>
      <c r="N69" s="58">
        <f t="shared" si="11"/>
        <v>4.3678160919540234</v>
      </c>
      <c r="O69" s="58">
        <f t="shared" si="23"/>
        <v>7.6321839080459766</v>
      </c>
      <c r="P69" s="58">
        <f t="shared" si="18"/>
        <v>12</v>
      </c>
      <c r="Q69" s="58" t="str">
        <f t="shared" si="12"/>
        <v>CDC Airborne LVL</v>
      </c>
      <c r="R69" s="56">
        <f t="shared" si="13"/>
        <v>103.49999999999999</v>
      </c>
      <c r="S69" s="56">
        <f t="shared" si="14"/>
        <v>28.678861788617883</v>
      </c>
      <c r="T69" s="57">
        <f t="shared" si="19"/>
        <v>0.27709045206394095</v>
      </c>
      <c r="U69" s="56">
        <f t="shared" si="20"/>
        <v>132.17886178861787</v>
      </c>
    </row>
    <row r="70" spans="1:23" x14ac:dyDescent="0.25">
      <c r="A70" s="55" t="s">
        <v>183</v>
      </c>
      <c r="B70" s="5">
        <f>B65+1</f>
        <v>305</v>
      </c>
      <c r="C70" s="5">
        <f t="shared" si="27"/>
        <v>3</v>
      </c>
      <c r="D70" s="34">
        <v>1</v>
      </c>
      <c r="E70" s="34"/>
      <c r="F70" s="34">
        <v>280</v>
      </c>
      <c r="G70" s="34"/>
      <c r="H70" s="34"/>
      <c r="I70" s="35">
        <f t="shared" si="25"/>
        <v>9</v>
      </c>
      <c r="J70" s="34">
        <f t="shared" si="28"/>
        <v>2520</v>
      </c>
      <c r="K70" s="56">
        <f t="shared" si="17"/>
        <v>50</v>
      </c>
      <c r="L70" s="76">
        <v>200</v>
      </c>
      <c r="M70" s="77">
        <v>0.25</v>
      </c>
      <c r="N70" s="58">
        <f t="shared" si="11"/>
        <v>1.1904761904761905</v>
      </c>
      <c r="O70" s="58">
        <f t="shared" si="23"/>
        <v>10.80952380952381</v>
      </c>
      <c r="P70" s="58">
        <f t="shared" si="18"/>
        <v>12</v>
      </c>
      <c r="Q70" s="58" t="str">
        <f t="shared" si="12"/>
        <v>CDC Airborne LVL</v>
      </c>
      <c r="R70" s="56">
        <f t="shared" si="13"/>
        <v>103.49999999999999</v>
      </c>
      <c r="S70" s="56">
        <f t="shared" si="14"/>
        <v>39.217479674796749</v>
      </c>
      <c r="T70" s="57">
        <f t="shared" si="19"/>
        <v>0.37891284709948553</v>
      </c>
      <c r="U70" s="56">
        <f t="shared" si="20"/>
        <v>142.71747967479672</v>
      </c>
    </row>
    <row r="71" spans="1:23" x14ac:dyDescent="0.25">
      <c r="A71" s="55" t="s">
        <v>174</v>
      </c>
      <c r="B71" s="5">
        <f>B66+1</f>
        <v>306</v>
      </c>
      <c r="C71" s="5">
        <f t="shared" si="27"/>
        <v>3</v>
      </c>
      <c r="D71" s="34">
        <v>1</v>
      </c>
      <c r="E71" s="34"/>
      <c r="F71" s="34">
        <v>280</v>
      </c>
      <c r="G71" s="34"/>
      <c r="H71" s="34"/>
      <c r="I71" s="35">
        <f t="shared" si="25"/>
        <v>9</v>
      </c>
      <c r="J71" s="34">
        <f t="shared" si="28"/>
        <v>2520</v>
      </c>
      <c r="K71" s="56">
        <f t="shared" si="17"/>
        <v>50</v>
      </c>
      <c r="L71" s="76">
        <v>200</v>
      </c>
      <c r="M71" s="77">
        <v>0.25</v>
      </c>
      <c r="N71" s="58">
        <f t="shared" si="11"/>
        <v>1.1904761904761905</v>
      </c>
      <c r="O71" s="58">
        <f t="shared" si="23"/>
        <v>10.80952380952381</v>
      </c>
      <c r="P71" s="58">
        <f t="shared" si="18"/>
        <v>12</v>
      </c>
      <c r="Q71" s="58" t="str">
        <f t="shared" si="12"/>
        <v>CDC Airborne LVL</v>
      </c>
      <c r="R71" s="56">
        <f t="shared" si="13"/>
        <v>103.49999999999999</v>
      </c>
      <c r="S71" s="56">
        <f t="shared" si="14"/>
        <v>39.217479674796749</v>
      </c>
      <c r="T71" s="57">
        <f t="shared" si="19"/>
        <v>0.37891284709948553</v>
      </c>
      <c r="U71" s="56">
        <f t="shared" si="20"/>
        <v>142.71747967479672</v>
      </c>
    </row>
    <row r="72" spans="1:23" x14ac:dyDescent="0.25">
      <c r="A72" s="55" t="s">
        <v>168</v>
      </c>
      <c r="B72" s="5">
        <f>B71+1</f>
        <v>307</v>
      </c>
      <c r="C72" s="5">
        <f t="shared" si="27"/>
        <v>3</v>
      </c>
      <c r="D72" s="34">
        <v>1</v>
      </c>
      <c r="E72" s="34"/>
      <c r="F72" s="34">
        <v>82</v>
      </c>
      <c r="G72" s="34"/>
      <c r="H72" s="34"/>
      <c r="I72" s="35">
        <f t="shared" si="25"/>
        <v>9</v>
      </c>
      <c r="J72" s="34">
        <f t="shared" si="28"/>
        <v>738</v>
      </c>
      <c r="K72" s="56">
        <f t="shared" si="17"/>
        <v>47.5</v>
      </c>
      <c r="L72" s="76">
        <v>50</v>
      </c>
      <c r="M72" s="77">
        <v>0.95</v>
      </c>
      <c r="N72" s="58">
        <f t="shared" si="11"/>
        <v>3.8617886178861789</v>
      </c>
      <c r="O72" s="58">
        <f t="shared" si="23"/>
        <v>8.1382113821138216</v>
      </c>
      <c r="P72" s="58">
        <f t="shared" si="18"/>
        <v>12</v>
      </c>
      <c r="Q72" s="58" t="str">
        <f t="shared" si="12"/>
        <v>CDC Airborne LVL</v>
      </c>
      <c r="R72" s="56">
        <f t="shared" si="13"/>
        <v>25.874999999999996</v>
      </c>
      <c r="S72" s="56">
        <f t="shared" si="14"/>
        <v>8.6468495934959346</v>
      </c>
      <c r="T72" s="57">
        <f t="shared" si="19"/>
        <v>0.33417776206747579</v>
      </c>
      <c r="U72" s="56">
        <f t="shared" si="20"/>
        <v>34.521849593495929</v>
      </c>
    </row>
    <row r="73" spans="1:23" x14ac:dyDescent="0.25">
      <c r="A73" s="55" t="s">
        <v>169</v>
      </c>
      <c r="B73" s="5">
        <f>B71+1</f>
        <v>307</v>
      </c>
      <c r="C73" s="5">
        <f t="shared" si="27"/>
        <v>3</v>
      </c>
      <c r="D73" s="34">
        <v>1</v>
      </c>
      <c r="E73" s="34"/>
      <c r="F73" s="34">
        <v>72</v>
      </c>
      <c r="G73" s="34"/>
      <c r="H73" s="34"/>
      <c r="I73" s="35">
        <f t="shared" si="25"/>
        <v>9</v>
      </c>
      <c r="J73" s="34">
        <f t="shared" si="28"/>
        <v>648</v>
      </c>
      <c r="K73" s="56">
        <f t="shared" si="17"/>
        <v>47.5</v>
      </c>
      <c r="L73" s="76">
        <v>50</v>
      </c>
      <c r="M73" s="77">
        <v>0.95</v>
      </c>
      <c r="N73" s="58">
        <f t="shared" si="11"/>
        <v>4.3981481481481479</v>
      </c>
      <c r="O73" s="58">
        <f t="shared" si="23"/>
        <v>7.6018518518518521</v>
      </c>
      <c r="P73" s="58">
        <f t="shared" si="18"/>
        <v>12</v>
      </c>
      <c r="Q73" s="58" t="str">
        <f t="shared" si="12"/>
        <v>CDC Airborne LVL</v>
      </c>
      <c r="R73" s="56">
        <f t="shared" si="13"/>
        <v>25.874999999999996</v>
      </c>
      <c r="S73" s="56">
        <f t="shared" si="14"/>
        <v>7.091971544715447</v>
      </c>
      <c r="T73" s="57">
        <f t="shared" si="19"/>
        <v>0.27408585680059705</v>
      </c>
      <c r="U73" s="56">
        <f t="shared" si="20"/>
        <v>32.966971544715442</v>
      </c>
    </row>
    <row r="74" spans="1:23" x14ac:dyDescent="0.25">
      <c r="A74" s="55" t="s">
        <v>185</v>
      </c>
      <c r="B74" s="5">
        <f>B72+1</f>
        <v>308</v>
      </c>
      <c r="C74" s="5">
        <f t="shared" si="27"/>
        <v>3</v>
      </c>
      <c r="D74" s="34">
        <v>1</v>
      </c>
      <c r="E74" s="34"/>
      <c r="F74" s="34">
        <v>73</v>
      </c>
      <c r="G74" s="34">
        <f>SUM(F61:F74)</f>
        <v>2093</v>
      </c>
      <c r="H74" s="34"/>
      <c r="I74" s="35">
        <f t="shared" si="25"/>
        <v>9</v>
      </c>
      <c r="J74" s="34">
        <f t="shared" si="28"/>
        <v>657</v>
      </c>
      <c r="K74" s="56">
        <f t="shared" si="17"/>
        <v>47.5</v>
      </c>
      <c r="L74" s="76">
        <v>50</v>
      </c>
      <c r="M74" s="77">
        <v>0.95</v>
      </c>
      <c r="N74" s="58">
        <f t="shared" si="11"/>
        <v>4.3378995433789953</v>
      </c>
      <c r="O74" s="58">
        <f t="shared" si="23"/>
        <v>7.6621004566210047</v>
      </c>
      <c r="P74" s="58">
        <f t="shared" si="18"/>
        <v>12</v>
      </c>
      <c r="Q74" s="58" t="str">
        <f t="shared" si="12"/>
        <v>CDC Airborne LVL</v>
      </c>
      <c r="R74" s="56">
        <f t="shared" si="13"/>
        <v>25.874999999999996</v>
      </c>
      <c r="S74" s="56">
        <f t="shared" si="14"/>
        <v>7.2474593495934974</v>
      </c>
      <c r="T74" s="57">
        <f t="shared" si="19"/>
        <v>0.28009504732728496</v>
      </c>
      <c r="U74" s="56">
        <f t="shared" si="20"/>
        <v>33.122459349593491</v>
      </c>
    </row>
    <row r="75" spans="1:23" s="42" customFormat="1" x14ac:dyDescent="0.25">
      <c r="A75" s="66" t="s">
        <v>170</v>
      </c>
      <c r="B75" s="67">
        <f t="shared" si="21"/>
        <v>309</v>
      </c>
      <c r="C75" s="67">
        <f t="shared" si="27"/>
        <v>3</v>
      </c>
      <c r="D75" s="68">
        <v>2</v>
      </c>
      <c r="E75" s="68"/>
      <c r="F75" s="68">
        <v>900</v>
      </c>
      <c r="G75" s="68"/>
      <c r="H75" s="68"/>
      <c r="I75" s="86">
        <f>I$15</f>
        <v>9</v>
      </c>
      <c r="J75" s="68">
        <f t="shared" si="28"/>
        <v>8100</v>
      </c>
      <c r="K75" s="69">
        <f t="shared" si="17"/>
        <v>522.5</v>
      </c>
      <c r="L75" s="80">
        <v>550</v>
      </c>
      <c r="M75" s="81">
        <v>0.95</v>
      </c>
      <c r="N75" s="71">
        <f t="shared" si="11"/>
        <v>3.8703703703703702</v>
      </c>
      <c r="O75" s="58">
        <f t="shared" si="23"/>
        <v>8.1296296296296298</v>
      </c>
      <c r="P75" s="71">
        <f t="shared" si="18"/>
        <v>12</v>
      </c>
      <c r="Q75" s="71" t="str">
        <f t="shared" si="12"/>
        <v>CDC Airborne LVL</v>
      </c>
      <c r="R75" s="69">
        <f t="shared" si="13"/>
        <v>284.625</v>
      </c>
      <c r="S75" s="69">
        <f t="shared" si="14"/>
        <v>94.804369918699194</v>
      </c>
      <c r="T75" s="70">
        <f t="shared" si="19"/>
        <v>0.33308518197171433</v>
      </c>
      <c r="U75" s="69">
        <f t="shared" si="20"/>
        <v>379.42936991869919</v>
      </c>
      <c r="V75" s="47"/>
      <c r="W75" s="47"/>
    </row>
    <row r="76" spans="1:23" x14ac:dyDescent="0.25">
      <c r="A76" s="55" t="s">
        <v>166</v>
      </c>
      <c r="B76" s="5">
        <f t="shared" si="21"/>
        <v>310</v>
      </c>
      <c r="C76" s="5">
        <f t="shared" si="27"/>
        <v>3</v>
      </c>
      <c r="D76" s="34">
        <v>2</v>
      </c>
      <c r="E76" s="34"/>
      <c r="F76" s="34">
        <v>131</v>
      </c>
      <c r="G76" s="34"/>
      <c r="H76" s="34"/>
      <c r="I76" s="35">
        <f t="shared" si="25"/>
        <v>9</v>
      </c>
      <c r="J76" s="34">
        <f t="shared" si="28"/>
        <v>1179</v>
      </c>
      <c r="K76" s="56">
        <f t="shared" si="17"/>
        <v>7.5</v>
      </c>
      <c r="L76" s="76">
        <v>75</v>
      </c>
      <c r="M76" s="77">
        <v>0.1</v>
      </c>
      <c r="N76" s="58">
        <f t="shared" si="11"/>
        <v>0.38167938931297712</v>
      </c>
      <c r="O76" s="58">
        <f t="shared" si="23"/>
        <v>11.618320610687023</v>
      </c>
      <c r="P76" s="58">
        <f t="shared" si="18"/>
        <v>12</v>
      </c>
      <c r="Q76" s="58" t="str">
        <f t="shared" si="12"/>
        <v>CDC Airborne LVL</v>
      </c>
      <c r="R76" s="56">
        <f t="shared" si="13"/>
        <v>38.8125</v>
      </c>
      <c r="S76" s="56">
        <f t="shared" si="14"/>
        <v>19.721036585365859</v>
      </c>
      <c r="T76" s="57">
        <f t="shared" si="19"/>
        <v>0.50811044342327494</v>
      </c>
      <c r="U76" s="56">
        <f t="shared" si="20"/>
        <v>58.533536585365859</v>
      </c>
    </row>
    <row r="77" spans="1:23" x14ac:dyDescent="0.25">
      <c r="A77" s="55" t="s">
        <v>166</v>
      </c>
      <c r="B77" s="5">
        <f t="shared" si="21"/>
        <v>311</v>
      </c>
      <c r="C77" s="5">
        <f t="shared" si="27"/>
        <v>3</v>
      </c>
      <c r="D77" s="34">
        <v>2</v>
      </c>
      <c r="E77" s="34"/>
      <c r="F77" s="34">
        <v>165</v>
      </c>
      <c r="G77" s="34"/>
      <c r="H77" s="34"/>
      <c r="I77" s="35">
        <f t="shared" si="25"/>
        <v>9</v>
      </c>
      <c r="J77" s="34">
        <f t="shared" si="28"/>
        <v>1485</v>
      </c>
      <c r="K77" s="56">
        <f t="shared" si="17"/>
        <v>25</v>
      </c>
      <c r="L77" s="76">
        <v>100</v>
      </c>
      <c r="M77" s="77">
        <v>0.25</v>
      </c>
      <c r="N77" s="58">
        <f t="shared" si="11"/>
        <v>1.0101010101010102</v>
      </c>
      <c r="O77" s="58">
        <f t="shared" si="23"/>
        <v>10.98989898989899</v>
      </c>
      <c r="P77" s="58">
        <f t="shared" si="18"/>
        <v>12</v>
      </c>
      <c r="Q77" s="58" t="str">
        <f t="shared" si="12"/>
        <v>CDC Airborne LVL</v>
      </c>
      <c r="R77" s="56">
        <f t="shared" si="13"/>
        <v>51.749999999999993</v>
      </c>
      <c r="S77" s="56">
        <f t="shared" si="14"/>
        <v>23.495934959349594</v>
      </c>
      <c r="T77" s="57">
        <f t="shared" si="19"/>
        <v>0.454027728683084</v>
      </c>
      <c r="U77" s="56">
        <f t="shared" si="20"/>
        <v>75.245934959349583</v>
      </c>
    </row>
    <row r="78" spans="1:23" x14ac:dyDescent="0.25">
      <c r="A78" s="55" t="s">
        <v>166</v>
      </c>
      <c r="B78" s="5">
        <f t="shared" si="21"/>
        <v>312</v>
      </c>
      <c r="C78" s="5">
        <f t="shared" si="27"/>
        <v>3</v>
      </c>
      <c r="D78" s="34">
        <v>2</v>
      </c>
      <c r="E78" s="34"/>
      <c r="F78" s="34">
        <v>120</v>
      </c>
      <c r="G78" s="34"/>
      <c r="H78" s="34"/>
      <c r="I78" s="35">
        <f t="shared" si="25"/>
        <v>9</v>
      </c>
      <c r="J78" s="34">
        <f t="shared" si="28"/>
        <v>1080</v>
      </c>
      <c r="K78" s="56">
        <f t="shared" si="17"/>
        <v>7.5</v>
      </c>
      <c r="L78" s="76">
        <v>75</v>
      </c>
      <c r="M78" s="77">
        <v>0.1</v>
      </c>
      <c r="N78" s="58">
        <f t="shared" si="11"/>
        <v>0.41666666666666669</v>
      </c>
      <c r="O78" s="58">
        <f t="shared" si="23"/>
        <v>11.583333333333334</v>
      </c>
      <c r="P78" s="58">
        <f t="shared" si="18"/>
        <v>12</v>
      </c>
      <c r="Q78" s="58" t="str">
        <f t="shared" si="12"/>
        <v>CDC Airborne LVL</v>
      </c>
      <c r="R78" s="56">
        <f t="shared" si="13"/>
        <v>38.8125</v>
      </c>
      <c r="S78" s="56">
        <f t="shared" si="14"/>
        <v>18.010670731707318</v>
      </c>
      <c r="T78" s="57">
        <f t="shared" si="19"/>
        <v>0.46404304622756376</v>
      </c>
      <c r="U78" s="56">
        <f t="shared" si="20"/>
        <v>56.823170731707322</v>
      </c>
    </row>
    <row r="79" spans="1:23" x14ac:dyDescent="0.25">
      <c r="A79" s="55" t="s">
        <v>166</v>
      </c>
      <c r="B79" s="5">
        <f t="shared" si="21"/>
        <v>313</v>
      </c>
      <c r="C79" s="5">
        <f t="shared" si="27"/>
        <v>3</v>
      </c>
      <c r="D79" s="34">
        <v>2</v>
      </c>
      <c r="E79" s="34"/>
      <c r="F79" s="34">
        <v>120</v>
      </c>
      <c r="G79" s="34"/>
      <c r="H79" s="34"/>
      <c r="I79" s="35">
        <f t="shared" si="25"/>
        <v>9</v>
      </c>
      <c r="J79" s="34">
        <f t="shared" si="28"/>
        <v>1080</v>
      </c>
      <c r="K79" s="56">
        <f t="shared" si="17"/>
        <v>71.25</v>
      </c>
      <c r="L79" s="76">
        <v>75</v>
      </c>
      <c r="M79" s="77">
        <v>0.95</v>
      </c>
      <c r="N79" s="58">
        <f t="shared" si="11"/>
        <v>3.9583333333333335</v>
      </c>
      <c r="O79" s="58">
        <f t="shared" si="23"/>
        <v>8.0416666666666661</v>
      </c>
      <c r="P79" s="58">
        <f t="shared" si="18"/>
        <v>12</v>
      </c>
      <c r="Q79" s="58" t="str">
        <f t="shared" si="12"/>
        <v>CDC Airborne LVL</v>
      </c>
      <c r="R79" s="56">
        <f t="shared" si="13"/>
        <v>38.8125</v>
      </c>
      <c r="S79" s="56">
        <f t="shared" si="14"/>
        <v>12.503810975609756</v>
      </c>
      <c r="T79" s="57">
        <f t="shared" si="19"/>
        <v>0.32215938101410002</v>
      </c>
      <c r="U79" s="56">
        <f t="shared" si="20"/>
        <v>51.316310975609753</v>
      </c>
    </row>
    <row r="80" spans="1:23" x14ac:dyDescent="0.25">
      <c r="A80" s="55" t="s">
        <v>166</v>
      </c>
      <c r="B80" s="5">
        <f>B78+1</f>
        <v>313</v>
      </c>
      <c r="C80" s="5">
        <f t="shared" si="27"/>
        <v>3</v>
      </c>
      <c r="D80" s="34">
        <v>2</v>
      </c>
      <c r="E80" s="34"/>
      <c r="F80" s="34">
        <v>165</v>
      </c>
      <c r="G80" s="34"/>
      <c r="H80" s="34"/>
      <c r="I80" s="35">
        <f t="shared" si="25"/>
        <v>9</v>
      </c>
      <c r="J80" s="34">
        <f t="shared" si="28"/>
        <v>1485</v>
      </c>
      <c r="K80" s="56">
        <f t="shared" si="17"/>
        <v>95</v>
      </c>
      <c r="L80" s="76">
        <v>100</v>
      </c>
      <c r="M80" s="77">
        <v>0.95</v>
      </c>
      <c r="N80" s="58">
        <f t="shared" si="11"/>
        <v>3.8383838383838382</v>
      </c>
      <c r="O80" s="58">
        <f t="shared" si="23"/>
        <v>8.1616161616161627</v>
      </c>
      <c r="P80" s="58">
        <f t="shared" si="18"/>
        <v>12</v>
      </c>
      <c r="Q80" s="58" t="str">
        <f t="shared" si="12"/>
        <v>CDC Airborne LVL</v>
      </c>
      <c r="R80" s="56">
        <f t="shared" si="13"/>
        <v>51.749999999999993</v>
      </c>
      <c r="S80" s="56">
        <f t="shared" si="14"/>
        <v>17.449186991869922</v>
      </c>
      <c r="T80" s="57">
        <f t="shared" si="19"/>
        <v>0.3371823573308198</v>
      </c>
      <c r="U80" s="56">
        <f t="shared" si="20"/>
        <v>69.199186991869908</v>
      </c>
    </row>
    <row r="81" spans="1:23" x14ac:dyDescent="0.25">
      <c r="A81" s="55" t="s">
        <v>166</v>
      </c>
      <c r="B81" s="5">
        <f>B79+1</f>
        <v>314</v>
      </c>
      <c r="C81" s="5">
        <f t="shared" si="27"/>
        <v>3</v>
      </c>
      <c r="D81" s="34">
        <v>2</v>
      </c>
      <c r="E81" s="34"/>
      <c r="F81" s="34">
        <v>131</v>
      </c>
      <c r="G81" s="34"/>
      <c r="H81" s="34"/>
      <c r="I81" s="35">
        <f t="shared" si="25"/>
        <v>9</v>
      </c>
      <c r="J81" s="34">
        <f t="shared" si="28"/>
        <v>1179</v>
      </c>
      <c r="K81" s="56">
        <f t="shared" si="17"/>
        <v>95</v>
      </c>
      <c r="L81" s="76">
        <v>100</v>
      </c>
      <c r="M81" s="77">
        <v>0.95</v>
      </c>
      <c r="N81" s="58">
        <f t="shared" ref="N81:N144" si="29">K81*60/J81</f>
        <v>4.8346055979643765</v>
      </c>
      <c r="O81" s="58">
        <f t="shared" si="23"/>
        <v>7.1653944020356235</v>
      </c>
      <c r="P81" s="58">
        <f t="shared" si="18"/>
        <v>12</v>
      </c>
      <c r="Q81" s="58" t="str">
        <f t="shared" ref="Q81:Q144" si="30">IF(P81&gt;=12,"CDC Airborne LVL",IF(P81&gt;=6,"CDC &amp; Harvard LVL",IF(P81&gt;=5,"CDC LVL",IF(P81&gt;=4,"Low",IF(P81&gt;=3,"Poor",IF(P81&gt;=2,"Bad",IF(P81&gt;=1,"Very Bad","Fail")))))))</f>
        <v>CDC Airborne LVL</v>
      </c>
      <c r="R81" s="56">
        <f t="shared" ref="R81:R144" si="31">$B$10*L81</f>
        <v>51.749999999999993</v>
      </c>
      <c r="S81" s="56">
        <f t="shared" ref="S81:S144" si="32">$B$12*J81*(O81/12)</f>
        <v>12.162601626016261</v>
      </c>
      <c r="T81" s="57">
        <f t="shared" si="19"/>
        <v>0.23502611837712586</v>
      </c>
      <c r="U81" s="56">
        <f t="shared" si="20"/>
        <v>63.912601626016254</v>
      </c>
    </row>
    <row r="82" spans="1:23" x14ac:dyDescent="0.25">
      <c r="A82" s="55" t="s">
        <v>167</v>
      </c>
      <c r="B82" s="5">
        <f t="shared" si="21"/>
        <v>315</v>
      </c>
      <c r="C82" s="5">
        <f t="shared" si="27"/>
        <v>3</v>
      </c>
      <c r="D82" s="34">
        <v>2</v>
      </c>
      <c r="E82" s="34"/>
      <c r="F82" s="34">
        <v>900</v>
      </c>
      <c r="G82" s="34">
        <f>SUM(F75:F82)</f>
        <v>2632</v>
      </c>
      <c r="H82" s="34"/>
      <c r="I82" s="35">
        <f t="shared" si="25"/>
        <v>9</v>
      </c>
      <c r="J82" s="34">
        <f t="shared" si="28"/>
        <v>8100</v>
      </c>
      <c r="K82" s="56">
        <f t="shared" ref="K82:K145" si="33">L82*M82</f>
        <v>50</v>
      </c>
      <c r="L82" s="76">
        <v>200</v>
      </c>
      <c r="M82" s="77">
        <v>0.25</v>
      </c>
      <c r="N82" s="58">
        <f t="shared" si="29"/>
        <v>0.37037037037037035</v>
      </c>
      <c r="O82" s="58">
        <f t="shared" si="23"/>
        <v>11.62962962962963</v>
      </c>
      <c r="P82" s="58">
        <f t="shared" ref="P82:P145" si="34">N82+O82</f>
        <v>12</v>
      </c>
      <c r="Q82" s="65" t="str">
        <f t="shared" si="30"/>
        <v>CDC Airborne LVL</v>
      </c>
      <c r="R82" s="56">
        <f t="shared" si="31"/>
        <v>103.49999999999999</v>
      </c>
      <c r="S82" s="56">
        <f t="shared" si="32"/>
        <v>135.619918699187</v>
      </c>
      <c r="T82" s="57">
        <f t="shared" ref="T82:T145" si="35">S82/R82</f>
        <v>1.3103373787361063</v>
      </c>
      <c r="U82" s="56">
        <f t="shared" ref="U82:U145" si="36">R82+S82</f>
        <v>239.119918699187</v>
      </c>
    </row>
    <row r="83" spans="1:23" s="42" customFormat="1" x14ac:dyDescent="0.25">
      <c r="A83" s="66" t="s">
        <v>180</v>
      </c>
      <c r="B83" s="67">
        <f t="shared" ref="B83:B96" si="37">B82+1</f>
        <v>316</v>
      </c>
      <c r="C83" s="67">
        <f t="shared" si="27"/>
        <v>3</v>
      </c>
      <c r="D83" s="68">
        <v>3</v>
      </c>
      <c r="E83" s="68"/>
      <c r="F83" s="68">
        <v>417</v>
      </c>
      <c r="G83" s="68"/>
      <c r="H83" s="68"/>
      <c r="I83" s="85">
        <f t="shared" si="25"/>
        <v>9</v>
      </c>
      <c r="J83" s="68">
        <f t="shared" si="28"/>
        <v>3753</v>
      </c>
      <c r="K83" s="69">
        <f t="shared" si="33"/>
        <v>285</v>
      </c>
      <c r="L83" s="80">
        <v>300</v>
      </c>
      <c r="M83" s="81">
        <v>0.95</v>
      </c>
      <c r="N83" s="71">
        <f t="shared" si="29"/>
        <v>4.5563549160671464</v>
      </c>
      <c r="O83" s="58">
        <f t="shared" ref="O83:O146" si="38">ABS(12-N83)</f>
        <v>7.4436450839328536</v>
      </c>
      <c r="P83" s="71">
        <f t="shared" si="34"/>
        <v>12</v>
      </c>
      <c r="Q83" s="71" t="str">
        <f t="shared" si="30"/>
        <v>CDC Airborne LVL</v>
      </c>
      <c r="R83" s="69">
        <f t="shared" si="31"/>
        <v>155.25</v>
      </c>
      <c r="S83" s="69">
        <f t="shared" si="32"/>
        <v>40.219512195121951</v>
      </c>
      <c r="T83" s="70">
        <f t="shared" si="35"/>
        <v>0.25906288048387732</v>
      </c>
      <c r="U83" s="69">
        <f t="shared" si="36"/>
        <v>195.46951219512195</v>
      </c>
      <c r="V83" s="47"/>
      <c r="W83" s="47"/>
    </row>
    <row r="84" spans="1:23" s="21" customFormat="1" x14ac:dyDescent="0.25">
      <c r="A84" s="72" t="s">
        <v>184</v>
      </c>
      <c r="B84" s="73">
        <f>B83+1</f>
        <v>317</v>
      </c>
      <c r="C84" s="5">
        <f t="shared" si="27"/>
        <v>3</v>
      </c>
      <c r="D84" s="59">
        <v>3</v>
      </c>
      <c r="E84" s="59"/>
      <c r="F84" s="59">
        <v>201</v>
      </c>
      <c r="G84" s="59"/>
      <c r="H84" s="59"/>
      <c r="I84" s="87">
        <f t="shared" si="25"/>
        <v>9</v>
      </c>
      <c r="J84" s="59">
        <f t="shared" si="28"/>
        <v>1809</v>
      </c>
      <c r="K84" s="74">
        <f t="shared" si="33"/>
        <v>118.75</v>
      </c>
      <c r="L84" s="82">
        <v>125</v>
      </c>
      <c r="M84" s="77">
        <v>0.95</v>
      </c>
      <c r="N84" s="65">
        <f t="shared" si="29"/>
        <v>3.9386401326699834</v>
      </c>
      <c r="O84" s="58">
        <f t="shared" si="38"/>
        <v>8.0613598673300171</v>
      </c>
      <c r="P84" s="65">
        <f t="shared" si="34"/>
        <v>12</v>
      </c>
      <c r="Q84" s="65" t="str">
        <f t="shared" si="30"/>
        <v>CDC Airborne LVL</v>
      </c>
      <c r="R84" s="74">
        <f t="shared" si="31"/>
        <v>64.6875</v>
      </c>
      <c r="S84" s="74">
        <f t="shared" si="32"/>
        <v>20.995172764227647</v>
      </c>
      <c r="T84" s="75">
        <f t="shared" si="35"/>
        <v>0.32456305722477519</v>
      </c>
      <c r="U84" s="74">
        <f t="shared" si="36"/>
        <v>85.682672764227647</v>
      </c>
      <c r="V84" s="46"/>
      <c r="W84" s="46"/>
    </row>
    <row r="85" spans="1:23" x14ac:dyDescent="0.25">
      <c r="A85" s="55" t="s">
        <v>166</v>
      </c>
      <c r="B85" s="73">
        <f>B84+1</f>
        <v>318</v>
      </c>
      <c r="C85" s="5">
        <f t="shared" si="27"/>
        <v>3</v>
      </c>
      <c r="D85" s="34">
        <v>3</v>
      </c>
      <c r="E85" s="34"/>
      <c r="F85" s="34">
        <v>118</v>
      </c>
      <c r="G85" s="34"/>
      <c r="H85" s="34"/>
      <c r="I85" s="35">
        <f t="shared" si="25"/>
        <v>9</v>
      </c>
      <c r="J85" s="34">
        <f t="shared" si="28"/>
        <v>1062</v>
      </c>
      <c r="K85" s="56">
        <f t="shared" si="33"/>
        <v>71.25</v>
      </c>
      <c r="L85" s="76">
        <v>75</v>
      </c>
      <c r="M85" s="77">
        <v>0.95</v>
      </c>
      <c r="N85" s="58">
        <f t="shared" si="29"/>
        <v>4.0254237288135597</v>
      </c>
      <c r="O85" s="58">
        <f t="shared" si="38"/>
        <v>7.9745762711864403</v>
      </c>
      <c r="P85" s="58">
        <f t="shared" si="34"/>
        <v>12</v>
      </c>
      <c r="Q85" s="58" t="str">
        <f t="shared" si="30"/>
        <v>CDC Airborne LVL</v>
      </c>
      <c r="R85" s="56">
        <f t="shared" si="31"/>
        <v>38.8125</v>
      </c>
      <c r="S85" s="56">
        <f t="shared" si="32"/>
        <v>12.192835365853657</v>
      </c>
      <c r="T85" s="57">
        <f t="shared" si="35"/>
        <v>0.31414712697851616</v>
      </c>
      <c r="U85" s="56">
        <f t="shared" si="36"/>
        <v>51.005335365853654</v>
      </c>
    </row>
    <row r="86" spans="1:23" x14ac:dyDescent="0.25">
      <c r="A86" s="55" t="s">
        <v>166</v>
      </c>
      <c r="B86" s="5">
        <f t="shared" si="37"/>
        <v>319</v>
      </c>
      <c r="C86" s="5">
        <f t="shared" si="27"/>
        <v>3</v>
      </c>
      <c r="D86" s="34">
        <v>3</v>
      </c>
      <c r="E86" s="34"/>
      <c r="F86" s="34">
        <v>116</v>
      </c>
      <c r="G86" s="34"/>
      <c r="H86" s="34"/>
      <c r="I86" s="35">
        <f t="shared" ref="I86:I149" si="39">I$15</f>
        <v>9</v>
      </c>
      <c r="J86" s="34">
        <f t="shared" si="28"/>
        <v>1044</v>
      </c>
      <c r="K86" s="56">
        <f t="shared" si="33"/>
        <v>71.25</v>
      </c>
      <c r="L86" s="76">
        <v>75</v>
      </c>
      <c r="M86" s="77">
        <v>0.95</v>
      </c>
      <c r="N86" s="58">
        <f t="shared" si="29"/>
        <v>4.0948275862068968</v>
      </c>
      <c r="O86" s="58">
        <f t="shared" si="38"/>
        <v>7.9051724137931032</v>
      </c>
      <c r="P86" s="58">
        <f t="shared" si="34"/>
        <v>12</v>
      </c>
      <c r="Q86" s="58" t="str">
        <f t="shared" si="30"/>
        <v>CDC Airborne LVL</v>
      </c>
      <c r="R86" s="56">
        <f t="shared" si="31"/>
        <v>38.8125</v>
      </c>
      <c r="S86" s="56">
        <f t="shared" si="32"/>
        <v>11.88185975609756</v>
      </c>
      <c r="T86" s="57">
        <f t="shared" si="35"/>
        <v>0.30613487294293229</v>
      </c>
      <c r="U86" s="56">
        <f t="shared" si="36"/>
        <v>50.694359756097562</v>
      </c>
    </row>
    <row r="87" spans="1:23" x14ac:dyDescent="0.25">
      <c r="A87" s="55" t="s">
        <v>166</v>
      </c>
      <c r="B87" s="5">
        <f t="shared" si="37"/>
        <v>320</v>
      </c>
      <c r="C87" s="5">
        <f t="shared" si="27"/>
        <v>3</v>
      </c>
      <c r="D87" s="34">
        <v>3</v>
      </c>
      <c r="E87" s="34"/>
      <c r="F87" s="34">
        <v>118</v>
      </c>
      <c r="G87" s="34"/>
      <c r="H87" s="34"/>
      <c r="I87" s="35">
        <f t="shared" si="39"/>
        <v>9</v>
      </c>
      <c r="J87" s="34">
        <f t="shared" si="28"/>
        <v>1062</v>
      </c>
      <c r="K87" s="56">
        <f t="shared" si="33"/>
        <v>71.25</v>
      </c>
      <c r="L87" s="76">
        <v>75</v>
      </c>
      <c r="M87" s="77">
        <v>0.95</v>
      </c>
      <c r="N87" s="58">
        <f t="shared" si="29"/>
        <v>4.0254237288135597</v>
      </c>
      <c r="O87" s="58">
        <f t="shared" si="38"/>
        <v>7.9745762711864403</v>
      </c>
      <c r="P87" s="58">
        <f t="shared" si="34"/>
        <v>12</v>
      </c>
      <c r="Q87" s="58" t="str">
        <f t="shared" si="30"/>
        <v>CDC Airborne LVL</v>
      </c>
      <c r="R87" s="56">
        <f t="shared" si="31"/>
        <v>38.8125</v>
      </c>
      <c r="S87" s="56">
        <f t="shared" si="32"/>
        <v>12.192835365853657</v>
      </c>
      <c r="T87" s="57">
        <f t="shared" si="35"/>
        <v>0.31414712697851616</v>
      </c>
      <c r="U87" s="56">
        <f t="shared" si="36"/>
        <v>51.005335365853654</v>
      </c>
    </row>
    <row r="88" spans="1:23" x14ac:dyDescent="0.25">
      <c r="A88" s="55" t="s">
        <v>166</v>
      </c>
      <c r="B88" s="5">
        <f t="shared" si="37"/>
        <v>321</v>
      </c>
      <c r="C88" s="5">
        <f t="shared" si="27"/>
        <v>3</v>
      </c>
      <c r="D88" s="34">
        <v>3</v>
      </c>
      <c r="E88" s="34"/>
      <c r="F88" s="34">
        <v>118</v>
      </c>
      <c r="G88" s="34"/>
      <c r="H88" s="34"/>
      <c r="I88" s="35">
        <f t="shared" si="39"/>
        <v>9</v>
      </c>
      <c r="J88" s="34">
        <f t="shared" si="28"/>
        <v>1062</v>
      </c>
      <c r="K88" s="56">
        <f t="shared" si="33"/>
        <v>71.25</v>
      </c>
      <c r="L88" s="76">
        <v>75</v>
      </c>
      <c r="M88" s="77">
        <v>0.95</v>
      </c>
      <c r="N88" s="58">
        <f t="shared" si="29"/>
        <v>4.0254237288135597</v>
      </c>
      <c r="O88" s="58">
        <f t="shared" si="38"/>
        <v>7.9745762711864403</v>
      </c>
      <c r="P88" s="58">
        <f t="shared" si="34"/>
        <v>12</v>
      </c>
      <c r="Q88" s="58" t="str">
        <f t="shared" si="30"/>
        <v>CDC Airborne LVL</v>
      </c>
      <c r="R88" s="56">
        <f t="shared" si="31"/>
        <v>38.8125</v>
      </c>
      <c r="S88" s="56">
        <f t="shared" si="32"/>
        <v>12.192835365853657</v>
      </c>
      <c r="T88" s="57">
        <f t="shared" si="35"/>
        <v>0.31414712697851616</v>
      </c>
      <c r="U88" s="56">
        <f t="shared" si="36"/>
        <v>51.005335365853654</v>
      </c>
    </row>
    <row r="89" spans="1:23" x14ac:dyDescent="0.25">
      <c r="A89" s="55" t="s">
        <v>166</v>
      </c>
      <c r="B89" s="5">
        <f t="shared" si="37"/>
        <v>322</v>
      </c>
      <c r="C89" s="5">
        <f t="shared" si="27"/>
        <v>3</v>
      </c>
      <c r="D89" s="34">
        <v>3</v>
      </c>
      <c r="E89" s="34"/>
      <c r="F89" s="34">
        <v>116</v>
      </c>
      <c r="G89" s="34"/>
      <c r="H89" s="34"/>
      <c r="I89" s="35">
        <f t="shared" si="39"/>
        <v>9</v>
      </c>
      <c r="J89" s="34">
        <f t="shared" si="28"/>
        <v>1044</v>
      </c>
      <c r="K89" s="56">
        <f t="shared" si="33"/>
        <v>71.25</v>
      </c>
      <c r="L89" s="76">
        <v>75</v>
      </c>
      <c r="M89" s="77">
        <v>0.95</v>
      </c>
      <c r="N89" s="58">
        <f t="shared" si="29"/>
        <v>4.0948275862068968</v>
      </c>
      <c r="O89" s="58">
        <f t="shared" si="38"/>
        <v>7.9051724137931032</v>
      </c>
      <c r="P89" s="58">
        <f t="shared" si="34"/>
        <v>12</v>
      </c>
      <c r="Q89" s="58" t="str">
        <f t="shared" si="30"/>
        <v>CDC Airborne LVL</v>
      </c>
      <c r="R89" s="56">
        <f t="shared" si="31"/>
        <v>38.8125</v>
      </c>
      <c r="S89" s="56">
        <f t="shared" si="32"/>
        <v>11.88185975609756</v>
      </c>
      <c r="T89" s="57">
        <f t="shared" si="35"/>
        <v>0.30613487294293229</v>
      </c>
      <c r="U89" s="56">
        <f t="shared" si="36"/>
        <v>50.694359756097562</v>
      </c>
    </row>
    <row r="90" spans="1:23" x14ac:dyDescent="0.25">
      <c r="A90" s="55" t="s">
        <v>166</v>
      </c>
      <c r="B90" s="5">
        <f t="shared" si="37"/>
        <v>323</v>
      </c>
      <c r="C90" s="5">
        <f t="shared" si="27"/>
        <v>3</v>
      </c>
      <c r="D90" s="34">
        <v>3</v>
      </c>
      <c r="E90" s="34"/>
      <c r="F90" s="34">
        <v>119</v>
      </c>
      <c r="G90" s="34"/>
      <c r="H90" s="34"/>
      <c r="I90" s="35">
        <f t="shared" si="39"/>
        <v>9</v>
      </c>
      <c r="J90" s="34">
        <f t="shared" si="28"/>
        <v>1071</v>
      </c>
      <c r="K90" s="56">
        <f t="shared" si="33"/>
        <v>71.25</v>
      </c>
      <c r="L90" s="76">
        <v>75</v>
      </c>
      <c r="M90" s="77">
        <v>0.95</v>
      </c>
      <c r="N90" s="58">
        <f t="shared" si="29"/>
        <v>3.9915966386554622</v>
      </c>
      <c r="O90" s="58">
        <f t="shared" si="38"/>
        <v>8.0084033613445378</v>
      </c>
      <c r="P90" s="58">
        <f t="shared" si="34"/>
        <v>12</v>
      </c>
      <c r="Q90" s="58" t="str">
        <f t="shared" si="30"/>
        <v>CDC Airborne LVL</v>
      </c>
      <c r="R90" s="56">
        <f t="shared" si="31"/>
        <v>38.8125</v>
      </c>
      <c r="S90" s="56">
        <f t="shared" si="32"/>
        <v>12.348323170731707</v>
      </c>
      <c r="T90" s="57">
        <f t="shared" si="35"/>
        <v>0.31815325399630806</v>
      </c>
      <c r="U90" s="56">
        <f t="shared" si="36"/>
        <v>51.160823170731703</v>
      </c>
    </row>
    <row r="91" spans="1:23" x14ac:dyDescent="0.25">
      <c r="A91" s="55" t="s">
        <v>176</v>
      </c>
      <c r="B91" s="5">
        <f t="shared" si="37"/>
        <v>324</v>
      </c>
      <c r="C91" s="5">
        <f t="shared" ref="C91:C98" si="40">C90</f>
        <v>3</v>
      </c>
      <c r="D91" s="34">
        <v>3</v>
      </c>
      <c r="E91" s="34"/>
      <c r="F91" s="34">
        <v>600</v>
      </c>
      <c r="G91" s="34"/>
      <c r="H91" s="34"/>
      <c r="I91" s="35">
        <f t="shared" si="39"/>
        <v>9</v>
      </c>
      <c r="J91" s="34">
        <f t="shared" si="28"/>
        <v>5400</v>
      </c>
      <c r="K91" s="56">
        <f t="shared" si="33"/>
        <v>30</v>
      </c>
      <c r="L91" s="76">
        <v>300</v>
      </c>
      <c r="M91" s="77">
        <v>0.1</v>
      </c>
      <c r="N91" s="58">
        <f t="shared" si="29"/>
        <v>0.33333333333333331</v>
      </c>
      <c r="O91" s="58">
        <f t="shared" si="38"/>
        <v>11.666666666666666</v>
      </c>
      <c r="P91" s="58">
        <f t="shared" si="34"/>
        <v>12</v>
      </c>
      <c r="Q91" s="65" t="str">
        <f t="shared" si="30"/>
        <v>CDC Airborne LVL</v>
      </c>
      <c r="R91" s="56">
        <f t="shared" si="31"/>
        <v>155.25</v>
      </c>
      <c r="S91" s="56">
        <f t="shared" si="32"/>
        <v>90.701219512195124</v>
      </c>
      <c r="T91" s="57">
        <f t="shared" si="35"/>
        <v>0.58422685676132124</v>
      </c>
      <c r="U91" s="56">
        <f t="shared" si="36"/>
        <v>245.95121951219511</v>
      </c>
    </row>
    <row r="92" spans="1:23" x14ac:dyDescent="0.25">
      <c r="A92" s="55" t="s">
        <v>175</v>
      </c>
      <c r="B92" s="5">
        <f t="shared" si="37"/>
        <v>325</v>
      </c>
      <c r="C92" s="5">
        <f t="shared" si="40"/>
        <v>3</v>
      </c>
      <c r="D92" s="34">
        <v>3</v>
      </c>
      <c r="E92" s="34"/>
      <c r="F92" s="34">
        <v>172</v>
      </c>
      <c r="G92" s="34">
        <f>SUM(F83:F92)</f>
        <v>2095</v>
      </c>
      <c r="H92" s="34"/>
      <c r="I92" s="35">
        <f t="shared" si="39"/>
        <v>9</v>
      </c>
      <c r="J92" s="34">
        <f t="shared" si="28"/>
        <v>1548</v>
      </c>
      <c r="K92" s="56">
        <f t="shared" si="33"/>
        <v>10</v>
      </c>
      <c r="L92" s="76">
        <v>100</v>
      </c>
      <c r="M92" s="77">
        <v>0.1</v>
      </c>
      <c r="N92" s="58">
        <f t="shared" si="29"/>
        <v>0.38759689922480622</v>
      </c>
      <c r="O92" s="58">
        <f t="shared" si="38"/>
        <v>11.612403100775193</v>
      </c>
      <c r="P92" s="58">
        <f t="shared" si="34"/>
        <v>12</v>
      </c>
      <c r="Q92" s="65" t="str">
        <f t="shared" si="30"/>
        <v>CDC Airborne LVL</v>
      </c>
      <c r="R92" s="56">
        <f t="shared" si="31"/>
        <v>51.749999999999993</v>
      </c>
      <c r="S92" s="56">
        <f t="shared" si="32"/>
        <v>25.880081300813007</v>
      </c>
      <c r="T92" s="57">
        <f t="shared" si="35"/>
        <v>0.50009818938769102</v>
      </c>
      <c r="U92" s="56">
        <f t="shared" si="36"/>
        <v>77.630081300813004</v>
      </c>
    </row>
    <row r="93" spans="1:23" s="42" customFormat="1" x14ac:dyDescent="0.25">
      <c r="A93" s="66" t="s">
        <v>181</v>
      </c>
      <c r="B93" s="67">
        <f t="shared" si="37"/>
        <v>326</v>
      </c>
      <c r="C93" s="67">
        <f t="shared" si="40"/>
        <v>3</v>
      </c>
      <c r="D93" s="68">
        <v>4</v>
      </c>
      <c r="E93" s="68"/>
      <c r="F93" s="68">
        <v>207</v>
      </c>
      <c r="G93" s="68"/>
      <c r="H93" s="68"/>
      <c r="I93" s="85">
        <f t="shared" si="39"/>
        <v>9</v>
      </c>
      <c r="J93" s="68">
        <f t="shared" ref="J93:J124" si="41">F93*I93</f>
        <v>1863</v>
      </c>
      <c r="K93" s="69">
        <f t="shared" si="33"/>
        <v>95</v>
      </c>
      <c r="L93" s="80">
        <v>100</v>
      </c>
      <c r="M93" s="81">
        <v>0.95</v>
      </c>
      <c r="N93" s="71">
        <f t="shared" si="29"/>
        <v>3.0595813204508855</v>
      </c>
      <c r="O93" s="58">
        <f t="shared" si="38"/>
        <v>8.940418679549115</v>
      </c>
      <c r="P93" s="71">
        <f t="shared" si="34"/>
        <v>12</v>
      </c>
      <c r="Q93" s="71" t="str">
        <f t="shared" si="30"/>
        <v>CDC Airborne LVL</v>
      </c>
      <c r="R93" s="69">
        <f t="shared" si="31"/>
        <v>51.749999999999993</v>
      </c>
      <c r="S93" s="69">
        <f t="shared" si="32"/>
        <v>23.979674796747972</v>
      </c>
      <c r="T93" s="70">
        <f t="shared" si="35"/>
        <v>0.4633753583912652</v>
      </c>
      <c r="U93" s="69">
        <f t="shared" si="36"/>
        <v>75.729674796747958</v>
      </c>
      <c r="V93" s="47"/>
      <c r="W93" s="47"/>
    </row>
    <row r="94" spans="1:23" x14ac:dyDescent="0.25">
      <c r="A94" s="55" t="s">
        <v>176</v>
      </c>
      <c r="B94" s="5">
        <f t="shared" si="37"/>
        <v>327</v>
      </c>
      <c r="C94" s="5">
        <f t="shared" si="40"/>
        <v>3</v>
      </c>
      <c r="D94" s="34">
        <v>4</v>
      </c>
      <c r="E94" s="34"/>
      <c r="F94" s="34">
        <v>600</v>
      </c>
      <c r="G94" s="34"/>
      <c r="H94" s="34"/>
      <c r="I94" s="35">
        <f t="shared" si="39"/>
        <v>9</v>
      </c>
      <c r="J94" s="34">
        <f t="shared" si="41"/>
        <v>5400</v>
      </c>
      <c r="K94" s="56">
        <f t="shared" si="33"/>
        <v>332.5</v>
      </c>
      <c r="L94" s="76">
        <v>350</v>
      </c>
      <c r="M94" s="77">
        <v>0.95</v>
      </c>
      <c r="N94" s="58">
        <f t="shared" si="29"/>
        <v>3.6944444444444446</v>
      </c>
      <c r="O94" s="58">
        <f t="shared" si="38"/>
        <v>8.3055555555555554</v>
      </c>
      <c r="P94" s="58">
        <f t="shared" si="34"/>
        <v>12</v>
      </c>
      <c r="Q94" s="58" t="str">
        <f t="shared" si="30"/>
        <v>CDC Airborne LVL</v>
      </c>
      <c r="R94" s="56">
        <f t="shared" si="31"/>
        <v>181.125</v>
      </c>
      <c r="S94" s="56">
        <f t="shared" si="32"/>
        <v>64.57063008130082</v>
      </c>
      <c r="T94" s="57">
        <f t="shared" si="35"/>
        <v>0.3564976125951736</v>
      </c>
      <c r="U94" s="56">
        <f t="shared" si="36"/>
        <v>245.69563008130081</v>
      </c>
    </row>
    <row r="95" spans="1:23" x14ac:dyDescent="0.25">
      <c r="A95" s="55" t="s">
        <v>177</v>
      </c>
      <c r="B95" s="5">
        <f t="shared" si="37"/>
        <v>328</v>
      </c>
      <c r="C95" s="5">
        <f t="shared" si="40"/>
        <v>3</v>
      </c>
      <c r="D95" s="34">
        <v>4</v>
      </c>
      <c r="E95" s="34"/>
      <c r="F95" s="34">
        <v>400</v>
      </c>
      <c r="G95" s="34"/>
      <c r="H95" s="34"/>
      <c r="I95" s="35">
        <f t="shared" si="39"/>
        <v>9</v>
      </c>
      <c r="J95" s="34">
        <f t="shared" si="41"/>
        <v>3600</v>
      </c>
      <c r="K95" s="56">
        <f t="shared" si="33"/>
        <v>190</v>
      </c>
      <c r="L95" s="76">
        <v>200</v>
      </c>
      <c r="M95" s="77">
        <v>0.95</v>
      </c>
      <c r="N95" s="58">
        <f t="shared" si="29"/>
        <v>3.1666666666666665</v>
      </c>
      <c r="O95" s="58">
        <f t="shared" si="38"/>
        <v>8.8333333333333339</v>
      </c>
      <c r="P95" s="58">
        <f t="shared" si="34"/>
        <v>12</v>
      </c>
      <c r="Q95" s="58" t="str">
        <f t="shared" si="30"/>
        <v>CDC Airborne LVL</v>
      </c>
      <c r="R95" s="56">
        <f t="shared" si="31"/>
        <v>103.49999999999999</v>
      </c>
      <c r="S95" s="56">
        <f t="shared" si="32"/>
        <v>45.782520325203258</v>
      </c>
      <c r="T95" s="57">
        <f t="shared" si="35"/>
        <v>0.44234319154785762</v>
      </c>
      <c r="U95" s="56">
        <f t="shared" si="36"/>
        <v>149.28252032520325</v>
      </c>
    </row>
    <row r="96" spans="1:23" x14ac:dyDescent="0.25">
      <c r="A96" s="55" t="s">
        <v>178</v>
      </c>
      <c r="B96" s="5">
        <f t="shared" si="37"/>
        <v>329</v>
      </c>
      <c r="C96" s="5">
        <f t="shared" si="40"/>
        <v>3</v>
      </c>
      <c r="D96" s="34">
        <v>4</v>
      </c>
      <c r="E96" s="34"/>
      <c r="F96" s="34">
        <v>300</v>
      </c>
      <c r="G96" s="34">
        <f>SUM(F93:F96)</f>
        <v>1507</v>
      </c>
      <c r="H96" s="34"/>
      <c r="I96" s="35">
        <f t="shared" si="39"/>
        <v>9</v>
      </c>
      <c r="J96" s="34">
        <f t="shared" si="41"/>
        <v>2700</v>
      </c>
      <c r="K96" s="56">
        <f t="shared" si="33"/>
        <v>190</v>
      </c>
      <c r="L96" s="76">
        <v>200</v>
      </c>
      <c r="M96" s="77">
        <v>0.95</v>
      </c>
      <c r="N96" s="58">
        <f t="shared" si="29"/>
        <v>4.2222222222222223</v>
      </c>
      <c r="O96" s="58">
        <f t="shared" si="38"/>
        <v>7.7777777777777777</v>
      </c>
      <c r="P96" s="58">
        <f t="shared" si="34"/>
        <v>12</v>
      </c>
      <c r="Q96" s="58" t="str">
        <f t="shared" si="30"/>
        <v>CDC Airborne LVL</v>
      </c>
      <c r="R96" s="56">
        <f t="shared" si="31"/>
        <v>103.49999999999999</v>
      </c>
      <c r="S96" s="56">
        <f t="shared" si="32"/>
        <v>30.233739837398375</v>
      </c>
      <c r="T96" s="57">
        <f t="shared" si="35"/>
        <v>0.29211342838066068</v>
      </c>
      <c r="U96" s="56">
        <f t="shared" si="36"/>
        <v>133.73373983739836</v>
      </c>
    </row>
    <row r="97" spans="1:23" s="42" customFormat="1" x14ac:dyDescent="0.25">
      <c r="A97" s="66" t="s">
        <v>187</v>
      </c>
      <c r="B97" s="67">
        <f>B95+1</f>
        <v>329</v>
      </c>
      <c r="C97" s="67">
        <f t="shared" si="40"/>
        <v>3</v>
      </c>
      <c r="D97" s="68">
        <v>5</v>
      </c>
      <c r="E97" s="68"/>
      <c r="F97" s="68">
        <v>400</v>
      </c>
      <c r="G97" s="68"/>
      <c r="H97" s="68"/>
      <c r="I97" s="85">
        <f t="shared" si="39"/>
        <v>9</v>
      </c>
      <c r="J97" s="68">
        <f t="shared" si="41"/>
        <v>3600</v>
      </c>
      <c r="K97" s="69">
        <f t="shared" si="33"/>
        <v>237.5</v>
      </c>
      <c r="L97" s="80">
        <v>250</v>
      </c>
      <c r="M97" s="81">
        <v>0.95</v>
      </c>
      <c r="N97" s="71">
        <f t="shared" si="29"/>
        <v>3.9583333333333335</v>
      </c>
      <c r="O97" s="58">
        <f t="shared" si="38"/>
        <v>8.0416666666666661</v>
      </c>
      <c r="P97" s="71">
        <f t="shared" si="34"/>
        <v>12</v>
      </c>
      <c r="Q97" s="71" t="str">
        <f t="shared" si="30"/>
        <v>CDC Airborne LVL</v>
      </c>
      <c r="R97" s="69">
        <f t="shared" si="31"/>
        <v>129.375</v>
      </c>
      <c r="S97" s="69">
        <f t="shared" si="32"/>
        <v>41.679369918699187</v>
      </c>
      <c r="T97" s="70">
        <f t="shared" si="35"/>
        <v>0.32215938101410002</v>
      </c>
      <c r="U97" s="69">
        <f t="shared" si="36"/>
        <v>171.05436991869919</v>
      </c>
      <c r="V97" s="47"/>
      <c r="W97" s="47"/>
    </row>
    <row r="98" spans="1:23" x14ac:dyDescent="0.25">
      <c r="A98" s="55" t="s">
        <v>187</v>
      </c>
      <c r="B98" s="5">
        <f>B96+1</f>
        <v>330</v>
      </c>
      <c r="C98" s="5">
        <f t="shared" si="40"/>
        <v>3</v>
      </c>
      <c r="D98" s="34">
        <v>5</v>
      </c>
      <c r="E98" s="34"/>
      <c r="F98" s="34">
        <v>400</v>
      </c>
      <c r="G98" s="34">
        <f>SUM(F97:F98)</f>
        <v>800</v>
      </c>
      <c r="H98" s="59">
        <f>SUM(F61:F98)</f>
        <v>9127</v>
      </c>
      <c r="I98" s="35">
        <f t="shared" si="39"/>
        <v>9</v>
      </c>
      <c r="J98" s="34">
        <f t="shared" si="41"/>
        <v>3600</v>
      </c>
      <c r="K98" s="56">
        <f t="shared" si="33"/>
        <v>237.5</v>
      </c>
      <c r="L98" s="76">
        <v>250</v>
      </c>
      <c r="M98" s="77">
        <v>0.95</v>
      </c>
      <c r="N98" s="58">
        <f t="shared" si="29"/>
        <v>3.9583333333333335</v>
      </c>
      <c r="O98" s="58">
        <f t="shared" si="38"/>
        <v>8.0416666666666661</v>
      </c>
      <c r="P98" s="58">
        <f t="shared" si="34"/>
        <v>12</v>
      </c>
      <c r="Q98" s="58" t="str">
        <f t="shared" si="30"/>
        <v>CDC Airborne LVL</v>
      </c>
      <c r="R98" s="56">
        <f t="shared" si="31"/>
        <v>129.375</v>
      </c>
      <c r="S98" s="56">
        <f t="shared" si="32"/>
        <v>41.679369918699187</v>
      </c>
      <c r="T98" s="57">
        <f t="shared" si="35"/>
        <v>0.32215938101410002</v>
      </c>
      <c r="U98" s="56">
        <f t="shared" si="36"/>
        <v>171.05436991869919</v>
      </c>
    </row>
    <row r="99" spans="1:23" s="39" customFormat="1" x14ac:dyDescent="0.25">
      <c r="A99" s="60" t="s">
        <v>166</v>
      </c>
      <c r="B99" s="13">
        <v>300</v>
      </c>
      <c r="C99" s="13">
        <v>4</v>
      </c>
      <c r="D99" s="61">
        <v>1</v>
      </c>
      <c r="E99" s="61"/>
      <c r="F99" s="61">
        <v>121</v>
      </c>
      <c r="G99" s="61"/>
      <c r="H99" s="61"/>
      <c r="I99" s="84">
        <f t="shared" si="39"/>
        <v>9</v>
      </c>
      <c r="J99" s="61">
        <f t="shared" si="41"/>
        <v>1089</v>
      </c>
      <c r="K99" s="62">
        <f t="shared" si="33"/>
        <v>71.25</v>
      </c>
      <c r="L99" s="78">
        <v>75</v>
      </c>
      <c r="M99" s="79">
        <v>0.95</v>
      </c>
      <c r="N99" s="64">
        <f t="shared" si="29"/>
        <v>3.9256198347107438</v>
      </c>
      <c r="O99" s="58">
        <f t="shared" si="38"/>
        <v>8.0743801652892557</v>
      </c>
      <c r="P99" s="64">
        <f t="shared" si="34"/>
        <v>12</v>
      </c>
      <c r="Q99" s="64" t="str">
        <f t="shared" si="30"/>
        <v>CDC Airborne LVL</v>
      </c>
      <c r="R99" s="62">
        <f t="shared" si="31"/>
        <v>38.8125</v>
      </c>
      <c r="S99" s="62">
        <f t="shared" si="32"/>
        <v>12.659298780487804</v>
      </c>
      <c r="T99" s="63">
        <f t="shared" si="35"/>
        <v>0.32616550803189187</v>
      </c>
      <c r="U99" s="62">
        <f t="shared" si="36"/>
        <v>51.471798780487802</v>
      </c>
      <c r="V99" s="41"/>
      <c r="W99" s="41"/>
    </row>
    <row r="100" spans="1:23" x14ac:dyDescent="0.25">
      <c r="A100" s="55" t="s">
        <v>166</v>
      </c>
      <c r="B100" s="5">
        <f t="shared" ref="B100:B136" si="42">B99+1</f>
        <v>301</v>
      </c>
      <c r="C100" s="5">
        <f t="shared" ref="C100:C138" si="43">C99</f>
        <v>4</v>
      </c>
      <c r="D100" s="34">
        <v>1</v>
      </c>
      <c r="E100" s="34"/>
      <c r="F100" s="34">
        <v>119</v>
      </c>
      <c r="G100" s="34"/>
      <c r="H100" s="34"/>
      <c r="I100" s="35">
        <f t="shared" si="39"/>
        <v>9</v>
      </c>
      <c r="J100" s="34">
        <f t="shared" si="41"/>
        <v>1071</v>
      </c>
      <c r="K100" s="56">
        <f t="shared" si="33"/>
        <v>71.25</v>
      </c>
      <c r="L100" s="76">
        <v>75</v>
      </c>
      <c r="M100" s="77">
        <v>0.95</v>
      </c>
      <c r="N100" s="58">
        <f t="shared" si="29"/>
        <v>3.9915966386554622</v>
      </c>
      <c r="O100" s="58">
        <f t="shared" si="38"/>
        <v>8.0084033613445378</v>
      </c>
      <c r="P100" s="58">
        <f t="shared" si="34"/>
        <v>12</v>
      </c>
      <c r="Q100" s="58" t="str">
        <f t="shared" si="30"/>
        <v>CDC Airborne LVL</v>
      </c>
      <c r="R100" s="56">
        <f t="shared" si="31"/>
        <v>38.8125</v>
      </c>
      <c r="S100" s="56">
        <f t="shared" si="32"/>
        <v>12.348323170731707</v>
      </c>
      <c r="T100" s="57">
        <f t="shared" si="35"/>
        <v>0.31815325399630806</v>
      </c>
      <c r="U100" s="56">
        <f t="shared" si="36"/>
        <v>51.160823170731703</v>
      </c>
    </row>
    <row r="101" spans="1:23" x14ac:dyDescent="0.25">
      <c r="A101" s="55" t="s">
        <v>166</v>
      </c>
      <c r="B101" s="5">
        <f t="shared" si="42"/>
        <v>302</v>
      </c>
      <c r="C101" s="5">
        <f t="shared" si="43"/>
        <v>4</v>
      </c>
      <c r="D101" s="34">
        <v>1</v>
      </c>
      <c r="E101" s="34"/>
      <c r="F101" s="34">
        <v>119</v>
      </c>
      <c r="G101" s="34"/>
      <c r="H101" s="34"/>
      <c r="I101" s="35">
        <f t="shared" si="39"/>
        <v>9</v>
      </c>
      <c r="J101" s="34">
        <f t="shared" si="41"/>
        <v>1071</v>
      </c>
      <c r="K101" s="56">
        <f t="shared" si="33"/>
        <v>19.5</v>
      </c>
      <c r="L101" s="76">
        <v>75</v>
      </c>
      <c r="M101" s="77">
        <v>0.26</v>
      </c>
      <c r="N101" s="58">
        <f t="shared" si="29"/>
        <v>1.0924369747899159</v>
      </c>
      <c r="O101" s="58">
        <f t="shared" si="38"/>
        <v>10.907563025210084</v>
      </c>
      <c r="P101" s="58">
        <f t="shared" si="34"/>
        <v>12</v>
      </c>
      <c r="Q101" s="65" t="str">
        <f t="shared" si="30"/>
        <v>CDC Airborne LVL</v>
      </c>
      <c r="R101" s="56">
        <f t="shared" si="31"/>
        <v>38.8125</v>
      </c>
      <c r="S101" s="56">
        <f t="shared" si="32"/>
        <v>16.818597560975611</v>
      </c>
      <c r="T101" s="57">
        <f t="shared" si="35"/>
        <v>0.43332940575782575</v>
      </c>
      <c r="U101" s="56">
        <f t="shared" si="36"/>
        <v>55.631097560975611</v>
      </c>
    </row>
    <row r="102" spans="1:23" x14ac:dyDescent="0.25">
      <c r="A102" s="55" t="s">
        <v>166</v>
      </c>
      <c r="B102" s="5">
        <f t="shared" si="42"/>
        <v>303</v>
      </c>
      <c r="C102" s="5">
        <f t="shared" si="43"/>
        <v>4</v>
      </c>
      <c r="D102" s="34">
        <v>1</v>
      </c>
      <c r="E102" s="34"/>
      <c r="F102" s="34">
        <v>189</v>
      </c>
      <c r="G102" s="34"/>
      <c r="H102" s="34"/>
      <c r="I102" s="35">
        <f t="shared" si="39"/>
        <v>9</v>
      </c>
      <c r="J102" s="34">
        <f t="shared" si="41"/>
        <v>1701</v>
      </c>
      <c r="K102" s="56">
        <f t="shared" si="33"/>
        <v>95</v>
      </c>
      <c r="L102" s="76">
        <v>100</v>
      </c>
      <c r="M102" s="77">
        <v>0.95</v>
      </c>
      <c r="N102" s="58">
        <f t="shared" si="29"/>
        <v>3.3509700176366843</v>
      </c>
      <c r="O102" s="58">
        <f t="shared" si="38"/>
        <v>8.6490299823633165</v>
      </c>
      <c r="P102" s="58">
        <f t="shared" si="34"/>
        <v>12</v>
      </c>
      <c r="Q102" s="65" t="str">
        <f t="shared" si="30"/>
        <v>CDC Airborne LVL</v>
      </c>
      <c r="R102" s="56">
        <f t="shared" si="31"/>
        <v>51.749999999999993</v>
      </c>
      <c r="S102" s="56">
        <f t="shared" si="32"/>
        <v>21.180894308943092</v>
      </c>
      <c r="T102" s="57">
        <f t="shared" si="35"/>
        <v>0.40929264365107432</v>
      </c>
      <c r="U102" s="56">
        <f t="shared" si="36"/>
        <v>72.930894308943081</v>
      </c>
    </row>
    <row r="103" spans="1:23" x14ac:dyDescent="0.25">
      <c r="A103" s="55" t="s">
        <v>166</v>
      </c>
      <c r="B103" s="5">
        <f t="shared" si="42"/>
        <v>304</v>
      </c>
      <c r="C103" s="5">
        <f t="shared" si="43"/>
        <v>4</v>
      </c>
      <c r="D103" s="34">
        <v>1</v>
      </c>
      <c r="E103" s="34"/>
      <c r="F103" s="34">
        <v>118</v>
      </c>
      <c r="G103" s="34"/>
      <c r="H103" s="34"/>
      <c r="I103" s="35">
        <f t="shared" si="39"/>
        <v>9</v>
      </c>
      <c r="J103" s="34">
        <f t="shared" si="41"/>
        <v>1062</v>
      </c>
      <c r="K103" s="56">
        <f t="shared" si="33"/>
        <v>71.25</v>
      </c>
      <c r="L103" s="76">
        <v>75</v>
      </c>
      <c r="M103" s="77">
        <v>0.95</v>
      </c>
      <c r="N103" s="58">
        <f t="shared" si="29"/>
        <v>4.0254237288135597</v>
      </c>
      <c r="O103" s="58">
        <f t="shared" si="38"/>
        <v>7.9745762711864403</v>
      </c>
      <c r="P103" s="58">
        <f t="shared" si="34"/>
        <v>12</v>
      </c>
      <c r="Q103" s="65" t="str">
        <f t="shared" si="30"/>
        <v>CDC Airborne LVL</v>
      </c>
      <c r="R103" s="56">
        <f t="shared" si="31"/>
        <v>38.8125</v>
      </c>
      <c r="S103" s="56">
        <f t="shared" si="32"/>
        <v>12.192835365853657</v>
      </c>
      <c r="T103" s="57">
        <f t="shared" si="35"/>
        <v>0.31414712697851616</v>
      </c>
      <c r="U103" s="56">
        <f t="shared" si="36"/>
        <v>51.005335365853654</v>
      </c>
    </row>
    <row r="104" spans="1:23" x14ac:dyDescent="0.25">
      <c r="A104" s="55" t="s">
        <v>166</v>
      </c>
      <c r="B104" s="5">
        <f t="shared" si="42"/>
        <v>305</v>
      </c>
      <c r="C104" s="5">
        <f t="shared" si="43"/>
        <v>4</v>
      </c>
      <c r="D104" s="34">
        <v>1</v>
      </c>
      <c r="E104" s="34"/>
      <c r="F104" s="34">
        <v>117</v>
      </c>
      <c r="G104" s="34"/>
      <c r="H104" s="34"/>
      <c r="I104" s="35">
        <f t="shared" si="39"/>
        <v>9</v>
      </c>
      <c r="J104" s="34">
        <f t="shared" si="41"/>
        <v>1053</v>
      </c>
      <c r="K104" s="56">
        <f t="shared" si="33"/>
        <v>71.25</v>
      </c>
      <c r="L104" s="76">
        <v>75</v>
      </c>
      <c r="M104" s="77">
        <v>0.95</v>
      </c>
      <c r="N104" s="58">
        <f t="shared" si="29"/>
        <v>4.0598290598290596</v>
      </c>
      <c r="O104" s="58">
        <f t="shared" si="38"/>
        <v>7.9401709401709404</v>
      </c>
      <c r="P104" s="58">
        <f t="shared" si="34"/>
        <v>12</v>
      </c>
      <c r="Q104" s="58" t="str">
        <f t="shared" si="30"/>
        <v>CDC Airborne LVL</v>
      </c>
      <c r="R104" s="56">
        <f t="shared" si="31"/>
        <v>38.8125</v>
      </c>
      <c r="S104" s="56">
        <f t="shared" si="32"/>
        <v>12.03734756097561</v>
      </c>
      <c r="T104" s="57">
        <f t="shared" si="35"/>
        <v>0.31014099996072425</v>
      </c>
      <c r="U104" s="56">
        <f t="shared" si="36"/>
        <v>50.849847560975611</v>
      </c>
    </row>
    <row r="105" spans="1:23" x14ac:dyDescent="0.25">
      <c r="A105" s="55" t="s">
        <v>166</v>
      </c>
      <c r="B105" s="5">
        <f t="shared" si="42"/>
        <v>306</v>
      </c>
      <c r="C105" s="5">
        <f t="shared" si="43"/>
        <v>4</v>
      </c>
      <c r="D105" s="34">
        <v>1</v>
      </c>
      <c r="E105" s="34"/>
      <c r="F105" s="34">
        <v>113</v>
      </c>
      <c r="G105" s="34"/>
      <c r="H105" s="34"/>
      <c r="I105" s="35">
        <f t="shared" si="39"/>
        <v>9</v>
      </c>
      <c r="J105" s="34">
        <f t="shared" si="41"/>
        <v>1017</v>
      </c>
      <c r="K105" s="56">
        <f t="shared" si="33"/>
        <v>71.25</v>
      </c>
      <c r="L105" s="76">
        <v>75</v>
      </c>
      <c r="M105" s="77">
        <v>0.95</v>
      </c>
      <c r="N105" s="58">
        <f t="shared" si="29"/>
        <v>4.2035398230088497</v>
      </c>
      <c r="O105" s="58">
        <f t="shared" si="38"/>
        <v>7.7964601769911503</v>
      </c>
      <c r="P105" s="58">
        <f t="shared" si="34"/>
        <v>12</v>
      </c>
      <c r="Q105" s="58" t="str">
        <f t="shared" si="30"/>
        <v>CDC Airborne LVL</v>
      </c>
      <c r="R105" s="56">
        <f t="shared" si="31"/>
        <v>38.8125</v>
      </c>
      <c r="S105" s="56">
        <f t="shared" si="32"/>
        <v>11.415396341463415</v>
      </c>
      <c r="T105" s="57">
        <f t="shared" si="35"/>
        <v>0.29411649188955657</v>
      </c>
      <c r="U105" s="56">
        <f t="shared" si="36"/>
        <v>50.227896341463413</v>
      </c>
    </row>
    <row r="106" spans="1:23" x14ac:dyDescent="0.25">
      <c r="A106" s="55" t="s">
        <v>166</v>
      </c>
      <c r="B106" s="5">
        <f>B104+1</f>
        <v>306</v>
      </c>
      <c r="C106" s="5">
        <f t="shared" si="43"/>
        <v>4</v>
      </c>
      <c r="D106" s="34">
        <v>1</v>
      </c>
      <c r="E106" s="34"/>
      <c r="F106" s="34">
        <v>120</v>
      </c>
      <c r="G106" s="34"/>
      <c r="H106" s="34"/>
      <c r="I106" s="35">
        <f t="shared" si="39"/>
        <v>9</v>
      </c>
      <c r="J106" s="34">
        <f t="shared" si="41"/>
        <v>1080</v>
      </c>
      <c r="K106" s="56">
        <f t="shared" si="33"/>
        <v>71.25</v>
      </c>
      <c r="L106" s="76">
        <v>75</v>
      </c>
      <c r="M106" s="77">
        <v>0.95</v>
      </c>
      <c r="N106" s="58">
        <f t="shared" si="29"/>
        <v>3.9583333333333335</v>
      </c>
      <c r="O106" s="58">
        <f t="shared" si="38"/>
        <v>8.0416666666666661</v>
      </c>
      <c r="P106" s="58">
        <f t="shared" si="34"/>
        <v>12</v>
      </c>
      <c r="Q106" s="58" t="str">
        <f t="shared" si="30"/>
        <v>CDC Airborne LVL</v>
      </c>
      <c r="R106" s="56">
        <f t="shared" si="31"/>
        <v>38.8125</v>
      </c>
      <c r="S106" s="56">
        <f t="shared" si="32"/>
        <v>12.503810975609756</v>
      </c>
      <c r="T106" s="57">
        <f t="shared" si="35"/>
        <v>0.32215938101410002</v>
      </c>
      <c r="U106" s="56">
        <f t="shared" si="36"/>
        <v>51.316310975609753</v>
      </c>
    </row>
    <row r="107" spans="1:23" x14ac:dyDescent="0.25">
      <c r="A107" s="55" t="s">
        <v>182</v>
      </c>
      <c r="B107" s="5">
        <f>B103+1</f>
        <v>305</v>
      </c>
      <c r="C107" s="5">
        <f t="shared" si="43"/>
        <v>4</v>
      </c>
      <c r="D107" s="34">
        <v>1</v>
      </c>
      <c r="E107" s="34"/>
      <c r="F107" s="34">
        <v>290</v>
      </c>
      <c r="G107" s="34"/>
      <c r="H107" s="34"/>
      <c r="I107" s="35">
        <f t="shared" si="39"/>
        <v>9</v>
      </c>
      <c r="J107" s="34">
        <f t="shared" si="41"/>
        <v>2610</v>
      </c>
      <c r="K107" s="56">
        <f t="shared" si="33"/>
        <v>190</v>
      </c>
      <c r="L107" s="76">
        <v>200</v>
      </c>
      <c r="M107" s="77">
        <v>0.95</v>
      </c>
      <c r="N107" s="58">
        <f t="shared" si="29"/>
        <v>4.3678160919540234</v>
      </c>
      <c r="O107" s="58">
        <f t="shared" si="38"/>
        <v>7.6321839080459766</v>
      </c>
      <c r="P107" s="58">
        <f t="shared" si="34"/>
        <v>12</v>
      </c>
      <c r="Q107" s="58" t="str">
        <f t="shared" si="30"/>
        <v>CDC Airborne LVL</v>
      </c>
      <c r="R107" s="56">
        <f t="shared" si="31"/>
        <v>103.49999999999999</v>
      </c>
      <c r="S107" s="56">
        <f t="shared" si="32"/>
        <v>28.678861788617883</v>
      </c>
      <c r="T107" s="57">
        <f t="shared" si="35"/>
        <v>0.27709045206394095</v>
      </c>
      <c r="U107" s="56">
        <f t="shared" si="36"/>
        <v>132.17886178861787</v>
      </c>
    </row>
    <row r="108" spans="1:23" x14ac:dyDescent="0.25">
      <c r="A108" s="55" t="s">
        <v>183</v>
      </c>
      <c r="B108" s="5">
        <f>B103+1</f>
        <v>305</v>
      </c>
      <c r="C108" s="5">
        <f t="shared" si="43"/>
        <v>4</v>
      </c>
      <c r="D108" s="34">
        <v>1</v>
      </c>
      <c r="E108" s="34"/>
      <c r="F108" s="34">
        <v>280</v>
      </c>
      <c r="G108" s="34"/>
      <c r="H108" s="34"/>
      <c r="I108" s="35">
        <f t="shared" si="39"/>
        <v>9</v>
      </c>
      <c r="J108" s="34">
        <f t="shared" si="41"/>
        <v>2520</v>
      </c>
      <c r="K108" s="56">
        <f t="shared" si="33"/>
        <v>50</v>
      </c>
      <c r="L108" s="76">
        <v>200</v>
      </c>
      <c r="M108" s="77">
        <v>0.25</v>
      </c>
      <c r="N108" s="58">
        <f t="shared" si="29"/>
        <v>1.1904761904761905</v>
      </c>
      <c r="O108" s="58">
        <f t="shared" si="38"/>
        <v>10.80952380952381</v>
      </c>
      <c r="P108" s="58">
        <f t="shared" si="34"/>
        <v>12</v>
      </c>
      <c r="Q108" s="58" t="str">
        <f t="shared" si="30"/>
        <v>CDC Airborne LVL</v>
      </c>
      <c r="R108" s="56">
        <f t="shared" si="31"/>
        <v>103.49999999999999</v>
      </c>
      <c r="S108" s="56">
        <f t="shared" si="32"/>
        <v>39.217479674796749</v>
      </c>
      <c r="T108" s="57">
        <f t="shared" si="35"/>
        <v>0.37891284709948553</v>
      </c>
      <c r="U108" s="56">
        <f t="shared" si="36"/>
        <v>142.71747967479672</v>
      </c>
    </row>
    <row r="109" spans="1:23" x14ac:dyDescent="0.25">
      <c r="A109" s="55" t="s">
        <v>174</v>
      </c>
      <c r="B109" s="5">
        <f>B104+1</f>
        <v>306</v>
      </c>
      <c r="C109" s="5">
        <f t="shared" si="43"/>
        <v>4</v>
      </c>
      <c r="D109" s="34">
        <v>1</v>
      </c>
      <c r="E109" s="34"/>
      <c r="F109" s="34">
        <v>280</v>
      </c>
      <c r="G109" s="34"/>
      <c r="H109" s="34"/>
      <c r="I109" s="35">
        <f t="shared" si="39"/>
        <v>9</v>
      </c>
      <c r="J109" s="34">
        <f t="shared" si="41"/>
        <v>2520</v>
      </c>
      <c r="K109" s="56">
        <f t="shared" si="33"/>
        <v>50</v>
      </c>
      <c r="L109" s="76">
        <v>200</v>
      </c>
      <c r="M109" s="77">
        <v>0.25</v>
      </c>
      <c r="N109" s="58">
        <f t="shared" si="29"/>
        <v>1.1904761904761905</v>
      </c>
      <c r="O109" s="58">
        <f t="shared" si="38"/>
        <v>10.80952380952381</v>
      </c>
      <c r="P109" s="58">
        <f t="shared" si="34"/>
        <v>12</v>
      </c>
      <c r="Q109" s="58" t="str">
        <f t="shared" si="30"/>
        <v>CDC Airborne LVL</v>
      </c>
      <c r="R109" s="56">
        <f t="shared" si="31"/>
        <v>103.49999999999999</v>
      </c>
      <c r="S109" s="56">
        <f t="shared" si="32"/>
        <v>39.217479674796749</v>
      </c>
      <c r="T109" s="57">
        <f t="shared" si="35"/>
        <v>0.37891284709948553</v>
      </c>
      <c r="U109" s="56">
        <f t="shared" si="36"/>
        <v>142.71747967479672</v>
      </c>
    </row>
    <row r="110" spans="1:23" x14ac:dyDescent="0.25">
      <c r="A110" s="55" t="s">
        <v>168</v>
      </c>
      <c r="B110" s="5">
        <f>B109+1</f>
        <v>307</v>
      </c>
      <c r="C110" s="5">
        <f t="shared" si="43"/>
        <v>4</v>
      </c>
      <c r="D110" s="34">
        <v>1</v>
      </c>
      <c r="E110" s="34"/>
      <c r="F110" s="34">
        <v>82</v>
      </c>
      <c r="G110" s="34"/>
      <c r="H110" s="34"/>
      <c r="I110" s="35">
        <f t="shared" si="39"/>
        <v>9</v>
      </c>
      <c r="J110" s="34">
        <f t="shared" si="41"/>
        <v>738</v>
      </c>
      <c r="K110" s="56">
        <f t="shared" si="33"/>
        <v>47.5</v>
      </c>
      <c r="L110" s="76">
        <v>50</v>
      </c>
      <c r="M110" s="77">
        <v>0.95</v>
      </c>
      <c r="N110" s="58">
        <f t="shared" si="29"/>
        <v>3.8617886178861789</v>
      </c>
      <c r="O110" s="58">
        <f t="shared" si="38"/>
        <v>8.1382113821138216</v>
      </c>
      <c r="P110" s="58">
        <f t="shared" si="34"/>
        <v>12</v>
      </c>
      <c r="Q110" s="58" t="str">
        <f t="shared" si="30"/>
        <v>CDC Airborne LVL</v>
      </c>
      <c r="R110" s="56">
        <f t="shared" si="31"/>
        <v>25.874999999999996</v>
      </c>
      <c r="S110" s="56">
        <f t="shared" si="32"/>
        <v>8.6468495934959346</v>
      </c>
      <c r="T110" s="57">
        <f t="shared" si="35"/>
        <v>0.33417776206747579</v>
      </c>
      <c r="U110" s="56">
        <f t="shared" si="36"/>
        <v>34.521849593495929</v>
      </c>
    </row>
    <row r="111" spans="1:23" x14ac:dyDescent="0.25">
      <c r="A111" s="55" t="s">
        <v>169</v>
      </c>
      <c r="B111" s="5">
        <f>B109+1</f>
        <v>307</v>
      </c>
      <c r="C111" s="5">
        <f t="shared" si="43"/>
        <v>4</v>
      </c>
      <c r="D111" s="34">
        <v>1</v>
      </c>
      <c r="E111" s="34"/>
      <c r="F111" s="34">
        <v>72</v>
      </c>
      <c r="G111" s="34"/>
      <c r="H111" s="34"/>
      <c r="I111" s="35">
        <f t="shared" si="39"/>
        <v>9</v>
      </c>
      <c r="J111" s="34">
        <f t="shared" si="41"/>
        <v>648</v>
      </c>
      <c r="K111" s="56">
        <f t="shared" si="33"/>
        <v>47.5</v>
      </c>
      <c r="L111" s="76">
        <v>50</v>
      </c>
      <c r="M111" s="77">
        <v>0.95</v>
      </c>
      <c r="N111" s="58">
        <f t="shared" si="29"/>
        <v>4.3981481481481479</v>
      </c>
      <c r="O111" s="58">
        <f t="shared" si="38"/>
        <v>7.6018518518518521</v>
      </c>
      <c r="P111" s="58">
        <f t="shared" si="34"/>
        <v>12</v>
      </c>
      <c r="Q111" s="58" t="str">
        <f t="shared" si="30"/>
        <v>CDC Airborne LVL</v>
      </c>
      <c r="R111" s="56">
        <f t="shared" si="31"/>
        <v>25.874999999999996</v>
      </c>
      <c r="S111" s="56">
        <f t="shared" si="32"/>
        <v>7.091971544715447</v>
      </c>
      <c r="T111" s="57">
        <f t="shared" si="35"/>
        <v>0.27408585680059705</v>
      </c>
      <c r="U111" s="56">
        <f t="shared" si="36"/>
        <v>32.966971544715442</v>
      </c>
    </row>
    <row r="112" spans="1:23" x14ac:dyDescent="0.25">
      <c r="A112" s="55" t="s">
        <v>185</v>
      </c>
      <c r="B112" s="5">
        <f>B110+1</f>
        <v>308</v>
      </c>
      <c r="C112" s="5">
        <f t="shared" si="43"/>
        <v>4</v>
      </c>
      <c r="D112" s="34">
        <v>1</v>
      </c>
      <c r="E112" s="34"/>
      <c r="F112" s="34">
        <v>73</v>
      </c>
      <c r="G112" s="34">
        <f>SUM(F99:F112)</f>
        <v>2093</v>
      </c>
      <c r="H112" s="34"/>
      <c r="I112" s="35">
        <f t="shared" si="39"/>
        <v>9</v>
      </c>
      <c r="J112" s="34">
        <f t="shared" si="41"/>
        <v>657</v>
      </c>
      <c r="K112" s="56">
        <f t="shared" si="33"/>
        <v>47.5</v>
      </c>
      <c r="L112" s="76">
        <v>50</v>
      </c>
      <c r="M112" s="77">
        <v>0.95</v>
      </c>
      <c r="N112" s="58">
        <f t="shared" si="29"/>
        <v>4.3378995433789953</v>
      </c>
      <c r="O112" s="58">
        <f t="shared" si="38"/>
        <v>7.6621004566210047</v>
      </c>
      <c r="P112" s="58">
        <f t="shared" si="34"/>
        <v>12</v>
      </c>
      <c r="Q112" s="58" t="str">
        <f t="shared" si="30"/>
        <v>CDC Airborne LVL</v>
      </c>
      <c r="R112" s="56">
        <f t="shared" si="31"/>
        <v>25.874999999999996</v>
      </c>
      <c r="S112" s="56">
        <f t="shared" si="32"/>
        <v>7.2474593495934974</v>
      </c>
      <c r="T112" s="57">
        <f t="shared" si="35"/>
        <v>0.28009504732728496</v>
      </c>
      <c r="U112" s="56">
        <f t="shared" si="36"/>
        <v>33.122459349593491</v>
      </c>
    </row>
    <row r="113" spans="1:23" s="42" customFormat="1" x14ac:dyDescent="0.25">
      <c r="A113" s="66" t="s">
        <v>170</v>
      </c>
      <c r="B113" s="67">
        <f t="shared" si="42"/>
        <v>309</v>
      </c>
      <c r="C113" s="67">
        <f t="shared" si="43"/>
        <v>4</v>
      </c>
      <c r="D113" s="68">
        <v>2</v>
      </c>
      <c r="E113" s="68"/>
      <c r="F113" s="68">
        <v>900</v>
      </c>
      <c r="G113" s="68"/>
      <c r="H113" s="68"/>
      <c r="I113" s="86">
        <f>I$15</f>
        <v>9</v>
      </c>
      <c r="J113" s="68">
        <f t="shared" si="41"/>
        <v>8100</v>
      </c>
      <c r="K113" s="69">
        <f t="shared" si="33"/>
        <v>522.5</v>
      </c>
      <c r="L113" s="80">
        <v>550</v>
      </c>
      <c r="M113" s="81">
        <v>0.95</v>
      </c>
      <c r="N113" s="71">
        <f t="shared" si="29"/>
        <v>3.8703703703703702</v>
      </c>
      <c r="O113" s="58">
        <f t="shared" si="38"/>
        <v>8.1296296296296298</v>
      </c>
      <c r="P113" s="71">
        <f t="shared" si="34"/>
        <v>12</v>
      </c>
      <c r="Q113" s="71" t="str">
        <f t="shared" si="30"/>
        <v>CDC Airborne LVL</v>
      </c>
      <c r="R113" s="69">
        <f t="shared" si="31"/>
        <v>284.625</v>
      </c>
      <c r="S113" s="69">
        <f t="shared" si="32"/>
        <v>94.804369918699194</v>
      </c>
      <c r="T113" s="70">
        <f t="shared" si="35"/>
        <v>0.33308518197171433</v>
      </c>
      <c r="U113" s="69">
        <f t="shared" si="36"/>
        <v>379.42936991869919</v>
      </c>
      <c r="V113" s="47"/>
      <c r="W113" s="47"/>
    </row>
    <row r="114" spans="1:23" x14ac:dyDescent="0.25">
      <c r="A114" s="55" t="s">
        <v>166</v>
      </c>
      <c r="B114" s="5">
        <f t="shared" si="42"/>
        <v>310</v>
      </c>
      <c r="C114" s="5">
        <f t="shared" si="43"/>
        <v>4</v>
      </c>
      <c r="D114" s="34">
        <v>2</v>
      </c>
      <c r="E114" s="34"/>
      <c r="F114" s="34">
        <v>131</v>
      </c>
      <c r="G114" s="34"/>
      <c r="H114" s="34"/>
      <c r="I114" s="35">
        <f t="shared" si="39"/>
        <v>9</v>
      </c>
      <c r="J114" s="34">
        <f t="shared" si="41"/>
        <v>1179</v>
      </c>
      <c r="K114" s="56">
        <f t="shared" si="33"/>
        <v>7.5</v>
      </c>
      <c r="L114" s="76">
        <v>75</v>
      </c>
      <c r="M114" s="77">
        <v>0.1</v>
      </c>
      <c r="N114" s="58">
        <f t="shared" si="29"/>
        <v>0.38167938931297712</v>
      </c>
      <c r="O114" s="58">
        <f t="shared" si="38"/>
        <v>11.618320610687023</v>
      </c>
      <c r="P114" s="58">
        <f t="shared" si="34"/>
        <v>12</v>
      </c>
      <c r="Q114" s="58" t="str">
        <f t="shared" si="30"/>
        <v>CDC Airborne LVL</v>
      </c>
      <c r="R114" s="56">
        <f t="shared" si="31"/>
        <v>38.8125</v>
      </c>
      <c r="S114" s="56">
        <f t="shared" si="32"/>
        <v>19.721036585365859</v>
      </c>
      <c r="T114" s="57">
        <f t="shared" si="35"/>
        <v>0.50811044342327494</v>
      </c>
      <c r="U114" s="56">
        <f t="shared" si="36"/>
        <v>58.533536585365859</v>
      </c>
    </row>
    <row r="115" spans="1:23" x14ac:dyDescent="0.25">
      <c r="A115" s="55" t="s">
        <v>166</v>
      </c>
      <c r="B115" s="5">
        <f t="shared" si="42"/>
        <v>311</v>
      </c>
      <c r="C115" s="5">
        <f t="shared" si="43"/>
        <v>4</v>
      </c>
      <c r="D115" s="34">
        <v>2</v>
      </c>
      <c r="E115" s="34"/>
      <c r="F115" s="34">
        <v>165</v>
      </c>
      <c r="G115" s="34"/>
      <c r="H115" s="34"/>
      <c r="I115" s="35">
        <f t="shared" si="39"/>
        <v>9</v>
      </c>
      <c r="J115" s="34">
        <f t="shared" si="41"/>
        <v>1485</v>
      </c>
      <c r="K115" s="56">
        <f t="shared" si="33"/>
        <v>25</v>
      </c>
      <c r="L115" s="76">
        <v>100</v>
      </c>
      <c r="M115" s="77">
        <v>0.25</v>
      </c>
      <c r="N115" s="58">
        <f t="shared" si="29"/>
        <v>1.0101010101010102</v>
      </c>
      <c r="O115" s="58">
        <f t="shared" si="38"/>
        <v>10.98989898989899</v>
      </c>
      <c r="P115" s="58">
        <f t="shared" si="34"/>
        <v>12</v>
      </c>
      <c r="Q115" s="58" t="str">
        <f t="shared" si="30"/>
        <v>CDC Airborne LVL</v>
      </c>
      <c r="R115" s="56">
        <f t="shared" si="31"/>
        <v>51.749999999999993</v>
      </c>
      <c r="S115" s="56">
        <f t="shared" si="32"/>
        <v>23.495934959349594</v>
      </c>
      <c r="T115" s="57">
        <f t="shared" si="35"/>
        <v>0.454027728683084</v>
      </c>
      <c r="U115" s="56">
        <f t="shared" si="36"/>
        <v>75.245934959349583</v>
      </c>
    </row>
    <row r="116" spans="1:23" x14ac:dyDescent="0.25">
      <c r="A116" s="55" t="s">
        <v>166</v>
      </c>
      <c r="B116" s="5">
        <f t="shared" si="42"/>
        <v>312</v>
      </c>
      <c r="C116" s="5">
        <f t="shared" si="43"/>
        <v>4</v>
      </c>
      <c r="D116" s="34">
        <v>2</v>
      </c>
      <c r="E116" s="34"/>
      <c r="F116" s="34">
        <v>120</v>
      </c>
      <c r="G116" s="34"/>
      <c r="H116" s="34"/>
      <c r="I116" s="35">
        <f t="shared" si="39"/>
        <v>9</v>
      </c>
      <c r="J116" s="34">
        <f t="shared" si="41"/>
        <v>1080</v>
      </c>
      <c r="K116" s="56">
        <f t="shared" si="33"/>
        <v>7.5</v>
      </c>
      <c r="L116" s="76">
        <v>75</v>
      </c>
      <c r="M116" s="77">
        <v>0.1</v>
      </c>
      <c r="N116" s="58">
        <f t="shared" si="29"/>
        <v>0.41666666666666669</v>
      </c>
      <c r="O116" s="58">
        <f t="shared" si="38"/>
        <v>11.583333333333334</v>
      </c>
      <c r="P116" s="58">
        <f t="shared" si="34"/>
        <v>12</v>
      </c>
      <c r="Q116" s="58" t="str">
        <f t="shared" si="30"/>
        <v>CDC Airborne LVL</v>
      </c>
      <c r="R116" s="56">
        <f t="shared" si="31"/>
        <v>38.8125</v>
      </c>
      <c r="S116" s="56">
        <f t="shared" si="32"/>
        <v>18.010670731707318</v>
      </c>
      <c r="T116" s="57">
        <f t="shared" si="35"/>
        <v>0.46404304622756376</v>
      </c>
      <c r="U116" s="56">
        <f t="shared" si="36"/>
        <v>56.823170731707322</v>
      </c>
    </row>
    <row r="117" spans="1:23" x14ac:dyDescent="0.25">
      <c r="A117" s="55" t="s">
        <v>166</v>
      </c>
      <c r="B117" s="5">
        <f t="shared" si="42"/>
        <v>313</v>
      </c>
      <c r="C117" s="5">
        <f t="shared" si="43"/>
        <v>4</v>
      </c>
      <c r="D117" s="34">
        <v>2</v>
      </c>
      <c r="E117" s="34"/>
      <c r="F117" s="34">
        <v>120</v>
      </c>
      <c r="G117" s="34"/>
      <c r="H117" s="34"/>
      <c r="I117" s="35">
        <f t="shared" si="39"/>
        <v>9</v>
      </c>
      <c r="J117" s="34">
        <f t="shared" si="41"/>
        <v>1080</v>
      </c>
      <c r="K117" s="56">
        <f t="shared" si="33"/>
        <v>71.25</v>
      </c>
      <c r="L117" s="76">
        <v>75</v>
      </c>
      <c r="M117" s="77">
        <v>0.95</v>
      </c>
      <c r="N117" s="58">
        <f t="shared" si="29"/>
        <v>3.9583333333333335</v>
      </c>
      <c r="O117" s="58">
        <f t="shared" si="38"/>
        <v>8.0416666666666661</v>
      </c>
      <c r="P117" s="58">
        <f t="shared" si="34"/>
        <v>12</v>
      </c>
      <c r="Q117" s="58" t="str">
        <f t="shared" si="30"/>
        <v>CDC Airborne LVL</v>
      </c>
      <c r="R117" s="56">
        <f t="shared" si="31"/>
        <v>38.8125</v>
      </c>
      <c r="S117" s="56">
        <f t="shared" si="32"/>
        <v>12.503810975609756</v>
      </c>
      <c r="T117" s="57">
        <f t="shared" si="35"/>
        <v>0.32215938101410002</v>
      </c>
      <c r="U117" s="56">
        <f t="shared" si="36"/>
        <v>51.316310975609753</v>
      </c>
    </row>
    <row r="118" spans="1:23" x14ac:dyDescent="0.25">
      <c r="A118" s="55" t="s">
        <v>166</v>
      </c>
      <c r="B118" s="5">
        <f>B116+1</f>
        <v>313</v>
      </c>
      <c r="C118" s="5">
        <f t="shared" si="43"/>
        <v>4</v>
      </c>
      <c r="D118" s="34">
        <v>2</v>
      </c>
      <c r="E118" s="34"/>
      <c r="F118" s="34">
        <v>165</v>
      </c>
      <c r="G118" s="34"/>
      <c r="H118" s="34"/>
      <c r="I118" s="35">
        <f t="shared" si="39"/>
        <v>9</v>
      </c>
      <c r="J118" s="34">
        <f t="shared" si="41"/>
        <v>1485</v>
      </c>
      <c r="K118" s="56">
        <f t="shared" si="33"/>
        <v>95</v>
      </c>
      <c r="L118" s="76">
        <v>100</v>
      </c>
      <c r="M118" s="77">
        <v>0.95</v>
      </c>
      <c r="N118" s="58">
        <f t="shared" si="29"/>
        <v>3.8383838383838382</v>
      </c>
      <c r="O118" s="58">
        <f t="shared" si="38"/>
        <v>8.1616161616161627</v>
      </c>
      <c r="P118" s="58">
        <f t="shared" si="34"/>
        <v>12</v>
      </c>
      <c r="Q118" s="58" t="str">
        <f t="shared" si="30"/>
        <v>CDC Airborne LVL</v>
      </c>
      <c r="R118" s="56">
        <f t="shared" si="31"/>
        <v>51.749999999999993</v>
      </c>
      <c r="S118" s="56">
        <f t="shared" si="32"/>
        <v>17.449186991869922</v>
      </c>
      <c r="T118" s="57">
        <f t="shared" si="35"/>
        <v>0.3371823573308198</v>
      </c>
      <c r="U118" s="56">
        <f t="shared" si="36"/>
        <v>69.199186991869908</v>
      </c>
    </row>
    <row r="119" spans="1:23" x14ac:dyDescent="0.25">
      <c r="A119" s="55" t="s">
        <v>166</v>
      </c>
      <c r="B119" s="5">
        <f>B117+1</f>
        <v>314</v>
      </c>
      <c r="C119" s="5">
        <f>C118</f>
        <v>4</v>
      </c>
      <c r="D119" s="34">
        <v>2</v>
      </c>
      <c r="E119" s="34"/>
      <c r="F119" s="34">
        <v>131</v>
      </c>
      <c r="G119" s="34"/>
      <c r="H119" s="34"/>
      <c r="I119" s="35">
        <f t="shared" si="39"/>
        <v>9</v>
      </c>
      <c r="J119" s="34">
        <f t="shared" si="41"/>
        <v>1179</v>
      </c>
      <c r="K119" s="56">
        <f t="shared" si="33"/>
        <v>95</v>
      </c>
      <c r="L119" s="76">
        <v>100</v>
      </c>
      <c r="M119" s="77">
        <v>0.95</v>
      </c>
      <c r="N119" s="58">
        <f t="shared" si="29"/>
        <v>4.8346055979643765</v>
      </c>
      <c r="O119" s="58">
        <f t="shared" si="38"/>
        <v>7.1653944020356235</v>
      </c>
      <c r="P119" s="58">
        <f t="shared" si="34"/>
        <v>12</v>
      </c>
      <c r="Q119" s="58" t="str">
        <f t="shared" si="30"/>
        <v>CDC Airborne LVL</v>
      </c>
      <c r="R119" s="56">
        <f t="shared" si="31"/>
        <v>51.749999999999993</v>
      </c>
      <c r="S119" s="56">
        <f t="shared" si="32"/>
        <v>12.162601626016261</v>
      </c>
      <c r="T119" s="57">
        <f t="shared" si="35"/>
        <v>0.23502611837712586</v>
      </c>
      <c r="U119" s="56">
        <f t="shared" si="36"/>
        <v>63.912601626016254</v>
      </c>
    </row>
    <row r="120" spans="1:23" x14ac:dyDescent="0.25">
      <c r="A120" s="55" t="s">
        <v>167</v>
      </c>
      <c r="B120" s="5">
        <f t="shared" si="42"/>
        <v>315</v>
      </c>
      <c r="C120" s="5">
        <f t="shared" si="43"/>
        <v>4</v>
      </c>
      <c r="D120" s="34">
        <v>2</v>
      </c>
      <c r="E120" s="34"/>
      <c r="F120" s="34">
        <v>900</v>
      </c>
      <c r="G120" s="34">
        <f>SUM(F113:F120)</f>
        <v>2632</v>
      </c>
      <c r="H120" s="34"/>
      <c r="I120" s="35">
        <f t="shared" si="39"/>
        <v>9</v>
      </c>
      <c r="J120" s="34">
        <f t="shared" si="41"/>
        <v>8100</v>
      </c>
      <c r="K120" s="56">
        <f t="shared" si="33"/>
        <v>50</v>
      </c>
      <c r="L120" s="76">
        <v>200</v>
      </c>
      <c r="M120" s="77">
        <v>0.25</v>
      </c>
      <c r="N120" s="58">
        <f t="shared" si="29"/>
        <v>0.37037037037037035</v>
      </c>
      <c r="O120" s="58">
        <f t="shared" si="38"/>
        <v>11.62962962962963</v>
      </c>
      <c r="P120" s="58">
        <f t="shared" si="34"/>
        <v>12</v>
      </c>
      <c r="Q120" s="65" t="str">
        <f t="shared" si="30"/>
        <v>CDC Airborne LVL</v>
      </c>
      <c r="R120" s="56">
        <f t="shared" si="31"/>
        <v>103.49999999999999</v>
      </c>
      <c r="S120" s="56">
        <f t="shared" si="32"/>
        <v>135.619918699187</v>
      </c>
      <c r="T120" s="57">
        <f t="shared" si="35"/>
        <v>1.3103373787361063</v>
      </c>
      <c r="U120" s="56">
        <f t="shared" si="36"/>
        <v>239.119918699187</v>
      </c>
    </row>
    <row r="121" spans="1:23" s="42" customFormat="1" x14ac:dyDescent="0.25">
      <c r="A121" s="66" t="s">
        <v>180</v>
      </c>
      <c r="B121" s="67">
        <f t="shared" si="42"/>
        <v>316</v>
      </c>
      <c r="C121" s="67">
        <f t="shared" si="43"/>
        <v>4</v>
      </c>
      <c r="D121" s="68">
        <v>3</v>
      </c>
      <c r="E121" s="68"/>
      <c r="F121" s="68">
        <v>265</v>
      </c>
      <c r="G121" s="68"/>
      <c r="H121" s="68"/>
      <c r="I121" s="85">
        <f t="shared" si="39"/>
        <v>9</v>
      </c>
      <c r="J121" s="68">
        <f t="shared" si="41"/>
        <v>2385</v>
      </c>
      <c r="K121" s="69">
        <f t="shared" si="33"/>
        <v>285</v>
      </c>
      <c r="L121" s="80">
        <v>300</v>
      </c>
      <c r="M121" s="81">
        <v>0.95</v>
      </c>
      <c r="N121" s="71">
        <f t="shared" si="29"/>
        <v>7.1698113207547172</v>
      </c>
      <c r="O121" s="58">
        <f t="shared" si="38"/>
        <v>4.8301886792452828</v>
      </c>
      <c r="P121" s="71">
        <f t="shared" si="34"/>
        <v>12</v>
      </c>
      <c r="Q121" s="71" t="str">
        <f t="shared" si="30"/>
        <v>CDC Airborne LVL</v>
      </c>
      <c r="R121" s="69">
        <f t="shared" si="31"/>
        <v>155.25</v>
      </c>
      <c r="S121" s="69">
        <f t="shared" si="32"/>
        <v>16.585365853658534</v>
      </c>
      <c r="T121" s="70">
        <f t="shared" si="35"/>
        <v>0.10683005380778443</v>
      </c>
      <c r="U121" s="69">
        <f t="shared" si="36"/>
        <v>171.83536585365854</v>
      </c>
      <c r="V121" s="47"/>
      <c r="W121" s="47"/>
    </row>
    <row r="122" spans="1:23" s="21" customFormat="1" x14ac:dyDescent="0.25">
      <c r="A122" s="72" t="s">
        <v>184</v>
      </c>
      <c r="B122" s="73">
        <f>B121+1</f>
        <v>317</v>
      </c>
      <c r="C122" s="5">
        <f t="shared" si="43"/>
        <v>4</v>
      </c>
      <c r="D122" s="59">
        <v>3</v>
      </c>
      <c r="E122" s="59"/>
      <c r="F122" s="59">
        <v>128</v>
      </c>
      <c r="G122" s="59"/>
      <c r="H122" s="59"/>
      <c r="I122" s="87">
        <f t="shared" si="39"/>
        <v>9</v>
      </c>
      <c r="J122" s="59">
        <f t="shared" si="41"/>
        <v>1152</v>
      </c>
      <c r="K122" s="74">
        <f t="shared" si="33"/>
        <v>118.75</v>
      </c>
      <c r="L122" s="82">
        <v>125</v>
      </c>
      <c r="M122" s="77">
        <v>0.95</v>
      </c>
      <c r="N122" s="65">
        <f t="shared" si="29"/>
        <v>6.184895833333333</v>
      </c>
      <c r="O122" s="58">
        <f t="shared" si="38"/>
        <v>5.815104166666667</v>
      </c>
      <c r="P122" s="65">
        <f t="shared" si="34"/>
        <v>12</v>
      </c>
      <c r="Q122" s="65" t="str">
        <f t="shared" si="30"/>
        <v>CDC Airborne LVL</v>
      </c>
      <c r="R122" s="74">
        <f t="shared" si="31"/>
        <v>64.6875</v>
      </c>
      <c r="S122" s="74">
        <f t="shared" si="32"/>
        <v>9.6445630081300813</v>
      </c>
      <c r="T122" s="75">
        <f t="shared" si="35"/>
        <v>0.14909469384548918</v>
      </c>
      <c r="U122" s="74">
        <f t="shared" si="36"/>
        <v>74.332063008130078</v>
      </c>
      <c r="V122" s="46"/>
      <c r="W122" s="46"/>
    </row>
    <row r="123" spans="1:23" x14ac:dyDescent="0.25">
      <c r="A123" s="55" t="s">
        <v>166</v>
      </c>
      <c r="B123" s="73">
        <f>B122+1</f>
        <v>318</v>
      </c>
      <c r="C123" s="5">
        <f t="shared" si="43"/>
        <v>4</v>
      </c>
      <c r="D123" s="34">
        <v>3</v>
      </c>
      <c r="E123" s="34"/>
      <c r="F123" s="34">
        <v>92</v>
      </c>
      <c r="G123" s="34"/>
      <c r="H123" s="34"/>
      <c r="I123" s="35">
        <f t="shared" si="39"/>
        <v>9</v>
      </c>
      <c r="J123" s="34">
        <f t="shared" si="41"/>
        <v>828</v>
      </c>
      <c r="K123" s="56">
        <f t="shared" si="33"/>
        <v>71.25</v>
      </c>
      <c r="L123" s="76">
        <v>75</v>
      </c>
      <c r="M123" s="77">
        <v>0.95</v>
      </c>
      <c r="N123" s="58">
        <f t="shared" si="29"/>
        <v>5.1630434782608692</v>
      </c>
      <c r="O123" s="58">
        <f t="shared" si="38"/>
        <v>6.8369565217391308</v>
      </c>
      <c r="P123" s="58">
        <f t="shared" si="34"/>
        <v>12</v>
      </c>
      <c r="Q123" s="58" t="str">
        <f t="shared" si="30"/>
        <v>CDC Airborne LVL</v>
      </c>
      <c r="R123" s="56">
        <f t="shared" si="31"/>
        <v>38.8125</v>
      </c>
      <c r="S123" s="56">
        <f t="shared" si="32"/>
        <v>8.1501524390243905</v>
      </c>
      <c r="T123" s="57">
        <f t="shared" si="35"/>
        <v>0.20998782451592632</v>
      </c>
      <c r="U123" s="56">
        <f t="shared" si="36"/>
        <v>46.962652439024389</v>
      </c>
    </row>
    <row r="124" spans="1:23" x14ac:dyDescent="0.25">
      <c r="A124" s="55" t="s">
        <v>166</v>
      </c>
      <c r="B124" s="5">
        <f t="shared" si="42"/>
        <v>319</v>
      </c>
      <c r="C124" s="5">
        <f t="shared" si="43"/>
        <v>4</v>
      </c>
      <c r="D124" s="34">
        <v>3</v>
      </c>
      <c r="E124" s="34"/>
      <c r="F124" s="34">
        <v>105</v>
      </c>
      <c r="G124" s="34"/>
      <c r="H124" s="34"/>
      <c r="I124" s="35">
        <f t="shared" si="39"/>
        <v>9</v>
      </c>
      <c r="J124" s="34">
        <f t="shared" si="41"/>
        <v>945</v>
      </c>
      <c r="K124" s="56">
        <f t="shared" si="33"/>
        <v>71.25</v>
      </c>
      <c r="L124" s="76">
        <v>75</v>
      </c>
      <c r="M124" s="77">
        <v>0.95</v>
      </c>
      <c r="N124" s="58">
        <f t="shared" si="29"/>
        <v>4.5238095238095237</v>
      </c>
      <c r="O124" s="58">
        <f t="shared" si="38"/>
        <v>7.4761904761904763</v>
      </c>
      <c r="P124" s="58">
        <f t="shared" si="34"/>
        <v>12</v>
      </c>
      <c r="Q124" s="58" t="str">
        <f t="shared" si="30"/>
        <v>CDC Airborne LVL</v>
      </c>
      <c r="R124" s="56">
        <f t="shared" si="31"/>
        <v>38.8125</v>
      </c>
      <c r="S124" s="56">
        <f t="shared" si="32"/>
        <v>10.171493902439025</v>
      </c>
      <c r="T124" s="57">
        <f t="shared" si="35"/>
        <v>0.26206747574722122</v>
      </c>
      <c r="U124" s="56">
        <f t="shared" si="36"/>
        <v>48.983993902439025</v>
      </c>
    </row>
    <row r="125" spans="1:23" x14ac:dyDescent="0.25">
      <c r="A125" s="55" t="s">
        <v>166</v>
      </c>
      <c r="B125" s="5">
        <f t="shared" si="42"/>
        <v>320</v>
      </c>
      <c r="C125" s="5">
        <f t="shared" si="43"/>
        <v>4</v>
      </c>
      <c r="D125" s="34">
        <v>3</v>
      </c>
      <c r="E125" s="34"/>
      <c r="F125" s="34">
        <v>118</v>
      </c>
      <c r="G125" s="34"/>
      <c r="H125" s="34"/>
      <c r="I125" s="35">
        <f t="shared" si="39"/>
        <v>9</v>
      </c>
      <c r="J125" s="34">
        <f t="shared" ref="J125:J156" si="44">F125*I125</f>
        <v>1062</v>
      </c>
      <c r="K125" s="56">
        <f t="shared" si="33"/>
        <v>71.25</v>
      </c>
      <c r="L125" s="76">
        <v>75</v>
      </c>
      <c r="M125" s="77">
        <v>0.95</v>
      </c>
      <c r="N125" s="58">
        <f t="shared" si="29"/>
        <v>4.0254237288135597</v>
      </c>
      <c r="O125" s="58">
        <f t="shared" si="38"/>
        <v>7.9745762711864403</v>
      </c>
      <c r="P125" s="58">
        <f t="shared" si="34"/>
        <v>12</v>
      </c>
      <c r="Q125" s="58" t="str">
        <f t="shared" si="30"/>
        <v>CDC Airborne LVL</v>
      </c>
      <c r="R125" s="56">
        <f t="shared" si="31"/>
        <v>38.8125</v>
      </c>
      <c r="S125" s="56">
        <f t="shared" si="32"/>
        <v>12.192835365853657</v>
      </c>
      <c r="T125" s="57">
        <f t="shared" si="35"/>
        <v>0.31414712697851616</v>
      </c>
      <c r="U125" s="56">
        <f t="shared" si="36"/>
        <v>51.005335365853654</v>
      </c>
    </row>
    <row r="126" spans="1:23" x14ac:dyDescent="0.25">
      <c r="A126" s="55" t="s">
        <v>166</v>
      </c>
      <c r="B126" s="5">
        <f t="shared" si="42"/>
        <v>321</v>
      </c>
      <c r="C126" s="5">
        <f t="shared" si="43"/>
        <v>4</v>
      </c>
      <c r="D126" s="34">
        <v>3</v>
      </c>
      <c r="E126" s="34"/>
      <c r="F126" s="34">
        <v>116</v>
      </c>
      <c r="G126" s="34"/>
      <c r="H126" s="34"/>
      <c r="I126" s="35">
        <f t="shared" si="39"/>
        <v>9</v>
      </c>
      <c r="J126" s="34">
        <f t="shared" si="44"/>
        <v>1044</v>
      </c>
      <c r="K126" s="56">
        <f t="shared" si="33"/>
        <v>71.25</v>
      </c>
      <c r="L126" s="76">
        <v>75</v>
      </c>
      <c r="M126" s="77">
        <v>0.95</v>
      </c>
      <c r="N126" s="58">
        <f t="shared" si="29"/>
        <v>4.0948275862068968</v>
      </c>
      <c r="O126" s="58">
        <f t="shared" si="38"/>
        <v>7.9051724137931032</v>
      </c>
      <c r="P126" s="58">
        <f t="shared" si="34"/>
        <v>12</v>
      </c>
      <c r="Q126" s="58" t="str">
        <f t="shared" si="30"/>
        <v>CDC Airborne LVL</v>
      </c>
      <c r="R126" s="56">
        <f t="shared" si="31"/>
        <v>38.8125</v>
      </c>
      <c r="S126" s="56">
        <f t="shared" si="32"/>
        <v>11.88185975609756</v>
      </c>
      <c r="T126" s="57">
        <f t="shared" si="35"/>
        <v>0.30613487294293229</v>
      </c>
      <c r="U126" s="56">
        <f t="shared" si="36"/>
        <v>50.694359756097562</v>
      </c>
    </row>
    <row r="127" spans="1:23" x14ac:dyDescent="0.25">
      <c r="A127" s="55" t="s">
        <v>166</v>
      </c>
      <c r="B127" s="5">
        <f t="shared" si="42"/>
        <v>322</v>
      </c>
      <c r="C127" s="5">
        <f t="shared" si="43"/>
        <v>4</v>
      </c>
      <c r="D127" s="34">
        <v>3</v>
      </c>
      <c r="E127" s="34"/>
      <c r="F127" s="34">
        <v>118</v>
      </c>
      <c r="G127" s="34"/>
      <c r="H127" s="34"/>
      <c r="I127" s="35">
        <f t="shared" si="39"/>
        <v>9</v>
      </c>
      <c r="J127" s="34">
        <f t="shared" si="44"/>
        <v>1062</v>
      </c>
      <c r="K127" s="56">
        <f t="shared" si="33"/>
        <v>71.25</v>
      </c>
      <c r="L127" s="76">
        <v>75</v>
      </c>
      <c r="M127" s="77">
        <v>0.95</v>
      </c>
      <c r="N127" s="58">
        <f t="shared" si="29"/>
        <v>4.0254237288135597</v>
      </c>
      <c r="O127" s="58">
        <f t="shared" si="38"/>
        <v>7.9745762711864403</v>
      </c>
      <c r="P127" s="58">
        <f t="shared" si="34"/>
        <v>12</v>
      </c>
      <c r="Q127" s="58" t="str">
        <f t="shared" si="30"/>
        <v>CDC Airborne LVL</v>
      </c>
      <c r="R127" s="56">
        <f t="shared" si="31"/>
        <v>38.8125</v>
      </c>
      <c r="S127" s="56">
        <f t="shared" si="32"/>
        <v>12.192835365853657</v>
      </c>
      <c r="T127" s="57">
        <f t="shared" si="35"/>
        <v>0.31414712697851616</v>
      </c>
      <c r="U127" s="56">
        <f t="shared" si="36"/>
        <v>51.005335365853654</v>
      </c>
    </row>
    <row r="128" spans="1:23" x14ac:dyDescent="0.25">
      <c r="A128" s="55" t="s">
        <v>166</v>
      </c>
      <c r="B128" s="5">
        <f>B126+1</f>
        <v>322</v>
      </c>
      <c r="C128" s="5">
        <f>C126</f>
        <v>4</v>
      </c>
      <c r="D128" s="34">
        <v>3</v>
      </c>
      <c r="E128" s="34"/>
      <c r="F128" s="34">
        <v>118</v>
      </c>
      <c r="G128" s="34"/>
      <c r="H128" s="34"/>
      <c r="I128" s="35">
        <f t="shared" si="39"/>
        <v>9</v>
      </c>
      <c r="J128" s="34">
        <f t="shared" si="44"/>
        <v>1062</v>
      </c>
      <c r="K128" s="56">
        <f t="shared" si="33"/>
        <v>71.25</v>
      </c>
      <c r="L128" s="76">
        <v>75</v>
      </c>
      <c r="M128" s="77">
        <v>0.95</v>
      </c>
      <c r="N128" s="58">
        <f t="shared" si="29"/>
        <v>4.0254237288135597</v>
      </c>
      <c r="O128" s="58">
        <f t="shared" si="38"/>
        <v>7.9745762711864403</v>
      </c>
      <c r="P128" s="58">
        <f t="shared" si="34"/>
        <v>12</v>
      </c>
      <c r="Q128" s="58" t="str">
        <f t="shared" si="30"/>
        <v>CDC Airborne LVL</v>
      </c>
      <c r="R128" s="56">
        <f t="shared" si="31"/>
        <v>38.8125</v>
      </c>
      <c r="S128" s="56">
        <f t="shared" si="32"/>
        <v>12.192835365853657</v>
      </c>
      <c r="T128" s="57">
        <f t="shared" si="35"/>
        <v>0.31414712697851616</v>
      </c>
      <c r="U128" s="56">
        <f t="shared" si="36"/>
        <v>51.005335365853654</v>
      </c>
    </row>
    <row r="129" spans="1:23" x14ac:dyDescent="0.25">
      <c r="A129" s="55" t="s">
        <v>166</v>
      </c>
      <c r="B129" s="5">
        <f>B126+1</f>
        <v>322</v>
      </c>
      <c r="C129" s="5">
        <f>C126</f>
        <v>4</v>
      </c>
      <c r="D129" s="34">
        <v>3</v>
      </c>
      <c r="E129" s="34"/>
      <c r="F129" s="34">
        <v>116</v>
      </c>
      <c r="G129" s="34"/>
      <c r="H129" s="34"/>
      <c r="I129" s="35">
        <f t="shared" si="39"/>
        <v>9</v>
      </c>
      <c r="J129" s="34">
        <f t="shared" si="44"/>
        <v>1044</v>
      </c>
      <c r="K129" s="56">
        <f t="shared" si="33"/>
        <v>71.25</v>
      </c>
      <c r="L129" s="76">
        <v>75</v>
      </c>
      <c r="M129" s="77">
        <v>0.95</v>
      </c>
      <c r="N129" s="58">
        <f t="shared" si="29"/>
        <v>4.0948275862068968</v>
      </c>
      <c r="O129" s="58">
        <f t="shared" si="38"/>
        <v>7.9051724137931032</v>
      </c>
      <c r="P129" s="58">
        <f t="shared" si="34"/>
        <v>12</v>
      </c>
      <c r="Q129" s="58" t="str">
        <f t="shared" si="30"/>
        <v>CDC Airborne LVL</v>
      </c>
      <c r="R129" s="56">
        <f t="shared" si="31"/>
        <v>38.8125</v>
      </c>
      <c r="S129" s="56">
        <f t="shared" si="32"/>
        <v>11.88185975609756</v>
      </c>
      <c r="T129" s="57">
        <f t="shared" si="35"/>
        <v>0.30613487294293229</v>
      </c>
      <c r="U129" s="56">
        <f t="shared" si="36"/>
        <v>50.694359756097562</v>
      </c>
    </row>
    <row r="130" spans="1:23" x14ac:dyDescent="0.25">
      <c r="A130" s="55" t="s">
        <v>166</v>
      </c>
      <c r="B130" s="5">
        <f>B127+1</f>
        <v>323</v>
      </c>
      <c r="C130" s="5">
        <f>C127</f>
        <v>4</v>
      </c>
      <c r="D130" s="34">
        <v>3</v>
      </c>
      <c r="E130" s="34"/>
      <c r="F130" s="34">
        <v>119</v>
      </c>
      <c r="G130" s="34"/>
      <c r="H130" s="34"/>
      <c r="I130" s="35">
        <f t="shared" si="39"/>
        <v>9</v>
      </c>
      <c r="J130" s="34">
        <f t="shared" si="44"/>
        <v>1071</v>
      </c>
      <c r="K130" s="56">
        <f t="shared" si="33"/>
        <v>71.25</v>
      </c>
      <c r="L130" s="76">
        <v>75</v>
      </c>
      <c r="M130" s="77">
        <v>0.95</v>
      </c>
      <c r="N130" s="58">
        <f t="shared" si="29"/>
        <v>3.9915966386554622</v>
      </c>
      <c r="O130" s="58">
        <f t="shared" si="38"/>
        <v>8.0084033613445378</v>
      </c>
      <c r="P130" s="58">
        <f t="shared" si="34"/>
        <v>12</v>
      </c>
      <c r="Q130" s="58" t="str">
        <f t="shared" si="30"/>
        <v>CDC Airborne LVL</v>
      </c>
      <c r="R130" s="56">
        <f t="shared" si="31"/>
        <v>38.8125</v>
      </c>
      <c r="S130" s="56">
        <f t="shared" si="32"/>
        <v>12.348323170731707</v>
      </c>
      <c r="T130" s="57">
        <f t="shared" si="35"/>
        <v>0.31815325399630806</v>
      </c>
      <c r="U130" s="56">
        <f t="shared" si="36"/>
        <v>51.160823170731703</v>
      </c>
    </row>
    <row r="131" spans="1:23" x14ac:dyDescent="0.25">
      <c r="A131" s="55" t="s">
        <v>176</v>
      </c>
      <c r="B131" s="5">
        <f t="shared" si="42"/>
        <v>324</v>
      </c>
      <c r="C131" s="5">
        <f t="shared" si="43"/>
        <v>4</v>
      </c>
      <c r="D131" s="34">
        <v>3</v>
      </c>
      <c r="E131" s="34"/>
      <c r="F131" s="34">
        <v>628</v>
      </c>
      <c r="G131" s="34"/>
      <c r="H131" s="34"/>
      <c r="I131" s="35">
        <f t="shared" si="39"/>
        <v>9</v>
      </c>
      <c r="J131" s="34">
        <f t="shared" si="44"/>
        <v>5652</v>
      </c>
      <c r="K131" s="56">
        <f t="shared" si="33"/>
        <v>30</v>
      </c>
      <c r="L131" s="76">
        <v>300</v>
      </c>
      <c r="M131" s="77">
        <v>0.1</v>
      </c>
      <c r="N131" s="58">
        <f t="shared" si="29"/>
        <v>0.31847133757961782</v>
      </c>
      <c r="O131" s="58">
        <f t="shared" si="38"/>
        <v>11.681528662420382</v>
      </c>
      <c r="P131" s="58">
        <f t="shared" si="34"/>
        <v>12</v>
      </c>
      <c r="Q131" s="65" t="str">
        <f t="shared" si="30"/>
        <v>CDC Airborne LVL</v>
      </c>
      <c r="R131" s="56">
        <f t="shared" si="31"/>
        <v>155.25</v>
      </c>
      <c r="S131" s="56">
        <f t="shared" si="32"/>
        <v>95.054878048780481</v>
      </c>
      <c r="T131" s="57">
        <f t="shared" si="35"/>
        <v>0.61226974588586458</v>
      </c>
      <c r="U131" s="56">
        <f t="shared" si="36"/>
        <v>250.30487804878049</v>
      </c>
    </row>
    <row r="132" spans="1:23" x14ac:dyDescent="0.25">
      <c r="A132" s="55" t="s">
        <v>175</v>
      </c>
      <c r="B132" s="5">
        <f t="shared" si="42"/>
        <v>325</v>
      </c>
      <c r="C132" s="5">
        <f t="shared" si="43"/>
        <v>4</v>
      </c>
      <c r="D132" s="34">
        <v>3</v>
      </c>
      <c r="E132" s="34"/>
      <c r="F132" s="34">
        <v>172</v>
      </c>
      <c r="G132" s="34">
        <f>SUM(F121:F132)</f>
        <v>2095</v>
      </c>
      <c r="H132" s="34"/>
      <c r="I132" s="35">
        <f t="shared" si="39"/>
        <v>9</v>
      </c>
      <c r="J132" s="34">
        <f t="shared" si="44"/>
        <v>1548</v>
      </c>
      <c r="K132" s="56">
        <f t="shared" si="33"/>
        <v>10</v>
      </c>
      <c r="L132" s="76">
        <v>100</v>
      </c>
      <c r="M132" s="77">
        <v>0.1</v>
      </c>
      <c r="N132" s="58">
        <f t="shared" si="29"/>
        <v>0.38759689922480622</v>
      </c>
      <c r="O132" s="58">
        <f t="shared" si="38"/>
        <v>11.612403100775193</v>
      </c>
      <c r="P132" s="58">
        <f t="shared" si="34"/>
        <v>12</v>
      </c>
      <c r="Q132" s="65" t="str">
        <f t="shared" si="30"/>
        <v>CDC Airborne LVL</v>
      </c>
      <c r="R132" s="56">
        <f t="shared" si="31"/>
        <v>51.749999999999993</v>
      </c>
      <c r="S132" s="56">
        <f t="shared" si="32"/>
        <v>25.880081300813007</v>
      </c>
      <c r="T132" s="57">
        <f t="shared" si="35"/>
        <v>0.50009818938769102</v>
      </c>
      <c r="U132" s="56">
        <f t="shared" si="36"/>
        <v>77.630081300813004</v>
      </c>
    </row>
    <row r="133" spans="1:23" s="42" customFormat="1" x14ac:dyDescent="0.25">
      <c r="A133" s="66" t="s">
        <v>181</v>
      </c>
      <c r="B133" s="67">
        <f t="shared" si="42"/>
        <v>326</v>
      </c>
      <c r="C133" s="67">
        <f t="shared" si="43"/>
        <v>4</v>
      </c>
      <c r="D133" s="68">
        <v>4</v>
      </c>
      <c r="E133" s="68"/>
      <c r="F133" s="68">
        <v>207</v>
      </c>
      <c r="G133" s="68"/>
      <c r="H133" s="68"/>
      <c r="I133" s="85">
        <f t="shared" si="39"/>
        <v>9</v>
      </c>
      <c r="J133" s="68">
        <f t="shared" si="44"/>
        <v>1863</v>
      </c>
      <c r="K133" s="69">
        <f t="shared" si="33"/>
        <v>95</v>
      </c>
      <c r="L133" s="80">
        <v>100</v>
      </c>
      <c r="M133" s="81">
        <v>0.95</v>
      </c>
      <c r="N133" s="71">
        <f t="shared" si="29"/>
        <v>3.0595813204508855</v>
      </c>
      <c r="O133" s="58">
        <f t="shared" si="38"/>
        <v>8.940418679549115</v>
      </c>
      <c r="P133" s="71">
        <f t="shared" si="34"/>
        <v>12</v>
      </c>
      <c r="Q133" s="71" t="str">
        <f t="shared" si="30"/>
        <v>CDC Airborne LVL</v>
      </c>
      <c r="R133" s="69">
        <f t="shared" si="31"/>
        <v>51.749999999999993</v>
      </c>
      <c r="S133" s="69">
        <f t="shared" si="32"/>
        <v>23.979674796747972</v>
      </c>
      <c r="T133" s="70">
        <f t="shared" si="35"/>
        <v>0.4633753583912652</v>
      </c>
      <c r="U133" s="69">
        <f t="shared" si="36"/>
        <v>75.729674796747958</v>
      </c>
      <c r="V133" s="47"/>
      <c r="W133" s="47"/>
    </row>
    <row r="134" spans="1:23" x14ac:dyDescent="0.25">
      <c r="A134" s="55" t="s">
        <v>176</v>
      </c>
      <c r="B134" s="5">
        <f t="shared" si="42"/>
        <v>327</v>
      </c>
      <c r="C134" s="5">
        <f t="shared" si="43"/>
        <v>4</v>
      </c>
      <c r="D134" s="34">
        <v>4</v>
      </c>
      <c r="E134" s="34"/>
      <c r="F134" s="34">
        <v>600</v>
      </c>
      <c r="G134" s="34"/>
      <c r="H134" s="34"/>
      <c r="I134" s="35">
        <f t="shared" si="39"/>
        <v>9</v>
      </c>
      <c r="J134" s="34">
        <f t="shared" si="44"/>
        <v>5400</v>
      </c>
      <c r="K134" s="56">
        <f t="shared" si="33"/>
        <v>332.5</v>
      </c>
      <c r="L134" s="76">
        <v>350</v>
      </c>
      <c r="M134" s="77">
        <v>0.95</v>
      </c>
      <c r="N134" s="58">
        <f t="shared" si="29"/>
        <v>3.6944444444444446</v>
      </c>
      <c r="O134" s="58">
        <f t="shared" si="38"/>
        <v>8.3055555555555554</v>
      </c>
      <c r="P134" s="58">
        <f t="shared" si="34"/>
        <v>12</v>
      </c>
      <c r="Q134" s="58" t="str">
        <f t="shared" si="30"/>
        <v>CDC Airborne LVL</v>
      </c>
      <c r="R134" s="56">
        <f t="shared" si="31"/>
        <v>181.125</v>
      </c>
      <c r="S134" s="56">
        <f t="shared" si="32"/>
        <v>64.57063008130082</v>
      </c>
      <c r="T134" s="57">
        <f t="shared" si="35"/>
        <v>0.3564976125951736</v>
      </c>
      <c r="U134" s="56">
        <f t="shared" si="36"/>
        <v>245.69563008130081</v>
      </c>
    </row>
    <row r="135" spans="1:23" x14ac:dyDescent="0.25">
      <c r="A135" s="55" t="s">
        <v>177</v>
      </c>
      <c r="B135" s="5">
        <f t="shared" si="42"/>
        <v>328</v>
      </c>
      <c r="C135" s="5">
        <f t="shared" si="43"/>
        <v>4</v>
      </c>
      <c r="D135" s="34">
        <v>4</v>
      </c>
      <c r="E135" s="34"/>
      <c r="F135" s="34">
        <v>400</v>
      </c>
      <c r="G135" s="34"/>
      <c r="H135" s="34"/>
      <c r="I135" s="35">
        <f t="shared" si="39"/>
        <v>9</v>
      </c>
      <c r="J135" s="34">
        <f t="shared" si="44"/>
        <v>3600</v>
      </c>
      <c r="K135" s="56">
        <f t="shared" si="33"/>
        <v>190</v>
      </c>
      <c r="L135" s="76">
        <v>200</v>
      </c>
      <c r="M135" s="77">
        <v>0.95</v>
      </c>
      <c r="N135" s="58">
        <f t="shared" si="29"/>
        <v>3.1666666666666665</v>
      </c>
      <c r="O135" s="58">
        <f t="shared" si="38"/>
        <v>8.8333333333333339</v>
      </c>
      <c r="P135" s="58">
        <f t="shared" si="34"/>
        <v>12</v>
      </c>
      <c r="Q135" s="58" t="str">
        <f t="shared" si="30"/>
        <v>CDC Airborne LVL</v>
      </c>
      <c r="R135" s="56">
        <f t="shared" si="31"/>
        <v>103.49999999999999</v>
      </c>
      <c r="S135" s="56">
        <f t="shared" si="32"/>
        <v>45.782520325203258</v>
      </c>
      <c r="T135" s="57">
        <f t="shared" si="35"/>
        <v>0.44234319154785762</v>
      </c>
      <c r="U135" s="56">
        <f t="shared" si="36"/>
        <v>149.28252032520325</v>
      </c>
    </row>
    <row r="136" spans="1:23" x14ac:dyDescent="0.25">
      <c r="A136" s="55" t="s">
        <v>178</v>
      </c>
      <c r="B136" s="5">
        <f t="shared" si="42"/>
        <v>329</v>
      </c>
      <c r="C136" s="5">
        <f t="shared" si="43"/>
        <v>4</v>
      </c>
      <c r="D136" s="34">
        <v>4</v>
      </c>
      <c r="E136" s="34"/>
      <c r="F136" s="34">
        <v>300</v>
      </c>
      <c r="G136" s="34">
        <f>SUM(F133:F136)</f>
        <v>1507</v>
      </c>
      <c r="H136" s="34"/>
      <c r="I136" s="35">
        <f t="shared" si="39"/>
        <v>9</v>
      </c>
      <c r="J136" s="34">
        <f t="shared" si="44"/>
        <v>2700</v>
      </c>
      <c r="K136" s="56">
        <f t="shared" si="33"/>
        <v>190</v>
      </c>
      <c r="L136" s="76">
        <v>200</v>
      </c>
      <c r="M136" s="77">
        <v>0.95</v>
      </c>
      <c r="N136" s="58">
        <f t="shared" si="29"/>
        <v>4.2222222222222223</v>
      </c>
      <c r="O136" s="58">
        <f t="shared" si="38"/>
        <v>7.7777777777777777</v>
      </c>
      <c r="P136" s="58">
        <f t="shared" si="34"/>
        <v>12</v>
      </c>
      <c r="Q136" s="58" t="str">
        <f t="shared" si="30"/>
        <v>CDC Airborne LVL</v>
      </c>
      <c r="R136" s="56">
        <f t="shared" si="31"/>
        <v>103.49999999999999</v>
      </c>
      <c r="S136" s="56">
        <f t="shared" si="32"/>
        <v>30.233739837398375</v>
      </c>
      <c r="T136" s="57">
        <f t="shared" si="35"/>
        <v>0.29211342838066068</v>
      </c>
      <c r="U136" s="56">
        <f t="shared" si="36"/>
        <v>133.73373983739836</v>
      </c>
    </row>
    <row r="137" spans="1:23" s="42" customFormat="1" x14ac:dyDescent="0.25">
      <c r="A137" s="66" t="s">
        <v>187</v>
      </c>
      <c r="B137" s="67">
        <f>B135+1</f>
        <v>329</v>
      </c>
      <c r="C137" s="67">
        <f t="shared" si="43"/>
        <v>4</v>
      </c>
      <c r="D137" s="68">
        <v>5</v>
      </c>
      <c r="E137" s="68"/>
      <c r="F137" s="68">
        <v>400</v>
      </c>
      <c r="G137" s="68"/>
      <c r="H137" s="68"/>
      <c r="I137" s="85">
        <f t="shared" si="39"/>
        <v>9</v>
      </c>
      <c r="J137" s="68">
        <f t="shared" si="44"/>
        <v>3600</v>
      </c>
      <c r="K137" s="69">
        <f t="shared" si="33"/>
        <v>237.5</v>
      </c>
      <c r="L137" s="80">
        <v>250</v>
      </c>
      <c r="M137" s="81">
        <v>0.95</v>
      </c>
      <c r="N137" s="71">
        <f t="shared" si="29"/>
        <v>3.9583333333333335</v>
      </c>
      <c r="O137" s="58">
        <f t="shared" si="38"/>
        <v>8.0416666666666661</v>
      </c>
      <c r="P137" s="71">
        <f t="shared" si="34"/>
        <v>12</v>
      </c>
      <c r="Q137" s="71" t="str">
        <f t="shared" si="30"/>
        <v>CDC Airborne LVL</v>
      </c>
      <c r="R137" s="69">
        <f t="shared" si="31"/>
        <v>129.375</v>
      </c>
      <c r="S137" s="69">
        <f t="shared" si="32"/>
        <v>41.679369918699187</v>
      </c>
      <c r="T137" s="70">
        <f t="shared" si="35"/>
        <v>0.32215938101410002</v>
      </c>
      <c r="U137" s="69">
        <f t="shared" si="36"/>
        <v>171.05436991869919</v>
      </c>
      <c r="V137" s="47"/>
      <c r="W137" s="47"/>
    </row>
    <row r="138" spans="1:23" x14ac:dyDescent="0.25">
      <c r="A138" s="55" t="s">
        <v>187</v>
      </c>
      <c r="B138" s="5">
        <f>B136+1</f>
        <v>330</v>
      </c>
      <c r="C138" s="5">
        <f t="shared" si="43"/>
        <v>4</v>
      </c>
      <c r="D138" s="34">
        <v>5</v>
      </c>
      <c r="E138" s="34"/>
      <c r="F138" s="34">
        <v>400</v>
      </c>
      <c r="G138" s="34">
        <f>SUM(F137:F138)</f>
        <v>800</v>
      </c>
      <c r="H138" s="59">
        <f>SUM(F99:F138)</f>
        <v>9127</v>
      </c>
      <c r="I138" s="35">
        <f t="shared" si="39"/>
        <v>9</v>
      </c>
      <c r="J138" s="34">
        <f t="shared" si="44"/>
        <v>3600</v>
      </c>
      <c r="K138" s="56">
        <f t="shared" si="33"/>
        <v>237.5</v>
      </c>
      <c r="L138" s="76">
        <v>250</v>
      </c>
      <c r="M138" s="77">
        <v>0.95</v>
      </c>
      <c r="N138" s="58">
        <f t="shared" si="29"/>
        <v>3.9583333333333335</v>
      </c>
      <c r="O138" s="58">
        <f t="shared" si="38"/>
        <v>8.0416666666666661</v>
      </c>
      <c r="P138" s="58">
        <f t="shared" si="34"/>
        <v>12</v>
      </c>
      <c r="Q138" s="58" t="str">
        <f t="shared" si="30"/>
        <v>CDC Airborne LVL</v>
      </c>
      <c r="R138" s="56">
        <f t="shared" si="31"/>
        <v>129.375</v>
      </c>
      <c r="S138" s="56">
        <f t="shared" si="32"/>
        <v>41.679369918699187</v>
      </c>
      <c r="T138" s="57">
        <f t="shared" si="35"/>
        <v>0.32215938101410002</v>
      </c>
      <c r="U138" s="56">
        <f t="shared" si="36"/>
        <v>171.05436991869919</v>
      </c>
    </row>
    <row r="139" spans="1:23" s="39" customFormat="1" x14ac:dyDescent="0.25">
      <c r="A139" s="60" t="s">
        <v>166</v>
      </c>
      <c r="B139" s="13">
        <v>300</v>
      </c>
      <c r="C139" s="13">
        <v>5</v>
      </c>
      <c r="D139" s="61">
        <v>1</v>
      </c>
      <c r="E139" s="61"/>
      <c r="F139" s="61">
        <v>121</v>
      </c>
      <c r="G139" s="61"/>
      <c r="H139" s="61"/>
      <c r="I139" s="84">
        <f t="shared" si="39"/>
        <v>9</v>
      </c>
      <c r="J139" s="61">
        <f t="shared" si="44"/>
        <v>1089</v>
      </c>
      <c r="K139" s="62">
        <f t="shared" si="33"/>
        <v>71.25</v>
      </c>
      <c r="L139" s="78">
        <v>75</v>
      </c>
      <c r="M139" s="79">
        <v>0.95</v>
      </c>
      <c r="N139" s="64">
        <f t="shared" si="29"/>
        <v>3.9256198347107438</v>
      </c>
      <c r="O139" s="58">
        <f t="shared" si="38"/>
        <v>8.0743801652892557</v>
      </c>
      <c r="P139" s="64">
        <f t="shared" si="34"/>
        <v>12</v>
      </c>
      <c r="Q139" s="64" t="str">
        <f t="shared" si="30"/>
        <v>CDC Airborne LVL</v>
      </c>
      <c r="R139" s="62">
        <f t="shared" si="31"/>
        <v>38.8125</v>
      </c>
      <c r="S139" s="62">
        <f t="shared" si="32"/>
        <v>12.659298780487804</v>
      </c>
      <c r="T139" s="63">
        <f t="shared" si="35"/>
        <v>0.32616550803189187</v>
      </c>
      <c r="U139" s="62">
        <f t="shared" si="36"/>
        <v>51.471798780487802</v>
      </c>
      <c r="V139" s="41"/>
      <c r="W139" s="41"/>
    </row>
    <row r="140" spans="1:23" x14ac:dyDescent="0.25">
      <c r="A140" s="55" t="s">
        <v>166</v>
      </c>
      <c r="B140" s="5">
        <f t="shared" ref="B140:B175" si="45">B139+1</f>
        <v>301</v>
      </c>
      <c r="C140" s="5">
        <f t="shared" ref="C140:C158" si="46">C139</f>
        <v>5</v>
      </c>
      <c r="D140" s="34">
        <v>1</v>
      </c>
      <c r="E140" s="34"/>
      <c r="F140" s="34">
        <v>119</v>
      </c>
      <c r="G140" s="34"/>
      <c r="H140" s="34"/>
      <c r="I140" s="35">
        <f t="shared" si="39"/>
        <v>9</v>
      </c>
      <c r="J140" s="34">
        <f t="shared" si="44"/>
        <v>1071</v>
      </c>
      <c r="K140" s="56">
        <f t="shared" si="33"/>
        <v>71.25</v>
      </c>
      <c r="L140" s="76">
        <v>75</v>
      </c>
      <c r="M140" s="77">
        <v>0.95</v>
      </c>
      <c r="N140" s="58">
        <f t="shared" si="29"/>
        <v>3.9915966386554622</v>
      </c>
      <c r="O140" s="58">
        <f t="shared" si="38"/>
        <v>8.0084033613445378</v>
      </c>
      <c r="P140" s="58">
        <f t="shared" si="34"/>
        <v>12</v>
      </c>
      <c r="Q140" s="58" t="str">
        <f t="shared" si="30"/>
        <v>CDC Airborne LVL</v>
      </c>
      <c r="R140" s="56">
        <f t="shared" si="31"/>
        <v>38.8125</v>
      </c>
      <c r="S140" s="56">
        <f t="shared" si="32"/>
        <v>12.348323170731707</v>
      </c>
      <c r="T140" s="57">
        <f t="shared" si="35"/>
        <v>0.31815325399630806</v>
      </c>
      <c r="U140" s="56">
        <f t="shared" si="36"/>
        <v>51.160823170731703</v>
      </c>
    </row>
    <row r="141" spans="1:23" x14ac:dyDescent="0.25">
      <c r="A141" s="55" t="s">
        <v>166</v>
      </c>
      <c r="B141" s="5">
        <f t="shared" si="45"/>
        <v>302</v>
      </c>
      <c r="C141" s="5">
        <f t="shared" si="46"/>
        <v>5</v>
      </c>
      <c r="D141" s="34">
        <v>1</v>
      </c>
      <c r="E141" s="34"/>
      <c r="F141" s="34">
        <v>119</v>
      </c>
      <c r="G141" s="34"/>
      <c r="H141" s="34"/>
      <c r="I141" s="35">
        <f t="shared" si="39"/>
        <v>9</v>
      </c>
      <c r="J141" s="34">
        <f t="shared" si="44"/>
        <v>1071</v>
      </c>
      <c r="K141" s="56">
        <f t="shared" si="33"/>
        <v>19.5</v>
      </c>
      <c r="L141" s="76">
        <v>75</v>
      </c>
      <c r="M141" s="77">
        <v>0.26</v>
      </c>
      <c r="N141" s="58">
        <f t="shared" si="29"/>
        <v>1.0924369747899159</v>
      </c>
      <c r="O141" s="58">
        <f t="shared" si="38"/>
        <v>10.907563025210084</v>
      </c>
      <c r="P141" s="58">
        <f t="shared" si="34"/>
        <v>12</v>
      </c>
      <c r="Q141" s="65" t="str">
        <f t="shared" si="30"/>
        <v>CDC Airborne LVL</v>
      </c>
      <c r="R141" s="56">
        <f t="shared" si="31"/>
        <v>38.8125</v>
      </c>
      <c r="S141" s="56">
        <f t="shared" si="32"/>
        <v>16.818597560975611</v>
      </c>
      <c r="T141" s="57">
        <f t="shared" si="35"/>
        <v>0.43332940575782575</v>
      </c>
      <c r="U141" s="56">
        <f t="shared" si="36"/>
        <v>55.631097560975611</v>
      </c>
    </row>
    <row r="142" spans="1:23" x14ac:dyDescent="0.25">
      <c r="A142" s="55" t="s">
        <v>166</v>
      </c>
      <c r="B142" s="5">
        <f t="shared" si="45"/>
        <v>303</v>
      </c>
      <c r="C142" s="5">
        <f t="shared" si="46"/>
        <v>5</v>
      </c>
      <c r="D142" s="34">
        <v>1</v>
      </c>
      <c r="E142" s="34"/>
      <c r="F142" s="34">
        <v>189</v>
      </c>
      <c r="G142" s="34"/>
      <c r="H142" s="34"/>
      <c r="I142" s="35">
        <f t="shared" si="39"/>
        <v>9</v>
      </c>
      <c r="J142" s="34">
        <f t="shared" si="44"/>
        <v>1701</v>
      </c>
      <c r="K142" s="56">
        <f t="shared" si="33"/>
        <v>95</v>
      </c>
      <c r="L142" s="76">
        <v>100</v>
      </c>
      <c r="M142" s="77">
        <v>0.95</v>
      </c>
      <c r="N142" s="58">
        <f t="shared" si="29"/>
        <v>3.3509700176366843</v>
      </c>
      <c r="O142" s="58">
        <f t="shared" si="38"/>
        <v>8.6490299823633165</v>
      </c>
      <c r="P142" s="58">
        <f t="shared" si="34"/>
        <v>12</v>
      </c>
      <c r="Q142" s="65" t="str">
        <f t="shared" si="30"/>
        <v>CDC Airborne LVL</v>
      </c>
      <c r="R142" s="56">
        <f t="shared" si="31"/>
        <v>51.749999999999993</v>
      </c>
      <c r="S142" s="56">
        <f t="shared" si="32"/>
        <v>21.180894308943092</v>
      </c>
      <c r="T142" s="57">
        <f t="shared" si="35"/>
        <v>0.40929264365107432</v>
      </c>
      <c r="U142" s="56">
        <f t="shared" si="36"/>
        <v>72.930894308943081</v>
      </c>
    </row>
    <row r="143" spans="1:23" x14ac:dyDescent="0.25">
      <c r="A143" s="55" t="s">
        <v>166</v>
      </c>
      <c r="B143" s="5">
        <f t="shared" si="45"/>
        <v>304</v>
      </c>
      <c r="C143" s="5">
        <f t="shared" si="46"/>
        <v>5</v>
      </c>
      <c r="D143" s="34">
        <v>1</v>
      </c>
      <c r="E143" s="34"/>
      <c r="F143" s="34">
        <v>118</v>
      </c>
      <c r="G143" s="34"/>
      <c r="H143" s="34"/>
      <c r="I143" s="35">
        <f t="shared" si="39"/>
        <v>9</v>
      </c>
      <c r="J143" s="34">
        <f t="shared" si="44"/>
        <v>1062</v>
      </c>
      <c r="K143" s="56">
        <f t="shared" si="33"/>
        <v>71.25</v>
      </c>
      <c r="L143" s="76">
        <v>75</v>
      </c>
      <c r="M143" s="77">
        <v>0.95</v>
      </c>
      <c r="N143" s="58">
        <f t="shared" si="29"/>
        <v>4.0254237288135597</v>
      </c>
      <c r="O143" s="58">
        <f t="shared" si="38"/>
        <v>7.9745762711864403</v>
      </c>
      <c r="P143" s="58">
        <f t="shared" si="34"/>
        <v>12</v>
      </c>
      <c r="Q143" s="65" t="str">
        <f t="shared" si="30"/>
        <v>CDC Airborne LVL</v>
      </c>
      <c r="R143" s="56">
        <f t="shared" si="31"/>
        <v>38.8125</v>
      </c>
      <c r="S143" s="56">
        <f t="shared" si="32"/>
        <v>12.192835365853657</v>
      </c>
      <c r="T143" s="57">
        <f t="shared" si="35"/>
        <v>0.31414712697851616</v>
      </c>
      <c r="U143" s="56">
        <f t="shared" si="36"/>
        <v>51.005335365853654</v>
      </c>
    </row>
    <row r="144" spans="1:23" x14ac:dyDescent="0.25">
      <c r="A144" s="55" t="s">
        <v>166</v>
      </c>
      <c r="B144" s="5">
        <f t="shared" si="45"/>
        <v>305</v>
      </c>
      <c r="C144" s="5">
        <f t="shared" si="46"/>
        <v>5</v>
      </c>
      <c r="D144" s="34">
        <v>1</v>
      </c>
      <c r="E144" s="34"/>
      <c r="F144" s="34">
        <v>117</v>
      </c>
      <c r="G144" s="34"/>
      <c r="H144" s="34"/>
      <c r="I144" s="35">
        <f t="shared" si="39"/>
        <v>9</v>
      </c>
      <c r="J144" s="34">
        <f t="shared" si="44"/>
        <v>1053</v>
      </c>
      <c r="K144" s="56">
        <f t="shared" si="33"/>
        <v>71.25</v>
      </c>
      <c r="L144" s="76">
        <v>75</v>
      </c>
      <c r="M144" s="77">
        <v>0.95</v>
      </c>
      <c r="N144" s="58">
        <f t="shared" si="29"/>
        <v>4.0598290598290596</v>
      </c>
      <c r="O144" s="58">
        <f t="shared" si="38"/>
        <v>7.9401709401709404</v>
      </c>
      <c r="P144" s="58">
        <f t="shared" si="34"/>
        <v>12</v>
      </c>
      <c r="Q144" s="58" t="str">
        <f t="shared" si="30"/>
        <v>CDC Airborne LVL</v>
      </c>
      <c r="R144" s="56">
        <f t="shared" si="31"/>
        <v>38.8125</v>
      </c>
      <c r="S144" s="56">
        <f t="shared" si="32"/>
        <v>12.03734756097561</v>
      </c>
      <c r="T144" s="57">
        <f t="shared" si="35"/>
        <v>0.31014099996072425</v>
      </c>
      <c r="U144" s="56">
        <f t="shared" si="36"/>
        <v>50.849847560975611</v>
      </c>
    </row>
    <row r="145" spans="1:23" x14ac:dyDescent="0.25">
      <c r="A145" s="55" t="s">
        <v>166</v>
      </c>
      <c r="B145" s="5">
        <f t="shared" si="45"/>
        <v>306</v>
      </c>
      <c r="C145" s="5">
        <f t="shared" si="46"/>
        <v>5</v>
      </c>
      <c r="D145" s="34">
        <v>1</v>
      </c>
      <c r="E145" s="34"/>
      <c r="F145" s="34">
        <v>113</v>
      </c>
      <c r="G145" s="34"/>
      <c r="H145" s="34"/>
      <c r="I145" s="35">
        <f t="shared" si="39"/>
        <v>9</v>
      </c>
      <c r="J145" s="34">
        <f t="shared" si="44"/>
        <v>1017</v>
      </c>
      <c r="K145" s="56">
        <f t="shared" si="33"/>
        <v>71.25</v>
      </c>
      <c r="L145" s="76">
        <v>75</v>
      </c>
      <c r="M145" s="77">
        <v>0.95</v>
      </c>
      <c r="N145" s="58">
        <f t="shared" ref="N145:N208" si="47">K145*60/J145</f>
        <v>4.2035398230088497</v>
      </c>
      <c r="O145" s="58">
        <f t="shared" si="38"/>
        <v>7.7964601769911503</v>
      </c>
      <c r="P145" s="58">
        <f t="shared" si="34"/>
        <v>12</v>
      </c>
      <c r="Q145" s="58" t="str">
        <f t="shared" ref="Q145:Q208" si="48">IF(P145&gt;=12,"CDC Airborne LVL",IF(P145&gt;=6,"CDC &amp; Harvard LVL",IF(P145&gt;=5,"CDC LVL",IF(P145&gt;=4,"Low",IF(P145&gt;=3,"Poor",IF(P145&gt;=2,"Bad",IF(P145&gt;=1,"Very Bad","Fail")))))))</f>
        <v>CDC Airborne LVL</v>
      </c>
      <c r="R145" s="56">
        <f t="shared" ref="R145:R208" si="49">$B$10*L145</f>
        <v>38.8125</v>
      </c>
      <c r="S145" s="56">
        <f t="shared" ref="S145:S208" si="50">$B$12*J145*(O145/12)</f>
        <v>11.415396341463415</v>
      </c>
      <c r="T145" s="57">
        <f t="shared" si="35"/>
        <v>0.29411649188955657</v>
      </c>
      <c r="U145" s="56">
        <f t="shared" si="36"/>
        <v>50.227896341463413</v>
      </c>
    </row>
    <row r="146" spans="1:23" x14ac:dyDescent="0.25">
      <c r="A146" s="55" t="s">
        <v>166</v>
      </c>
      <c r="B146" s="5">
        <f>B144+1</f>
        <v>306</v>
      </c>
      <c r="C146" s="5">
        <f t="shared" si="46"/>
        <v>5</v>
      </c>
      <c r="D146" s="34">
        <v>1</v>
      </c>
      <c r="E146" s="34"/>
      <c r="F146" s="34">
        <v>120</v>
      </c>
      <c r="G146" s="34"/>
      <c r="H146" s="34"/>
      <c r="I146" s="35">
        <f t="shared" si="39"/>
        <v>9</v>
      </c>
      <c r="J146" s="34">
        <f t="shared" si="44"/>
        <v>1080</v>
      </c>
      <c r="K146" s="56">
        <f t="shared" ref="K146:K209" si="51">L146*M146</f>
        <v>71.25</v>
      </c>
      <c r="L146" s="76">
        <v>75</v>
      </c>
      <c r="M146" s="77">
        <v>0.95</v>
      </c>
      <c r="N146" s="58">
        <f t="shared" si="47"/>
        <v>3.9583333333333335</v>
      </c>
      <c r="O146" s="58">
        <f t="shared" si="38"/>
        <v>8.0416666666666661</v>
      </c>
      <c r="P146" s="58">
        <f t="shared" ref="P146:P209" si="52">N146+O146</f>
        <v>12</v>
      </c>
      <c r="Q146" s="58" t="str">
        <f t="shared" si="48"/>
        <v>CDC Airborne LVL</v>
      </c>
      <c r="R146" s="56">
        <f t="shared" si="49"/>
        <v>38.8125</v>
      </c>
      <c r="S146" s="56">
        <f t="shared" si="50"/>
        <v>12.503810975609756</v>
      </c>
      <c r="T146" s="57">
        <f t="shared" ref="T146:T209" si="53">S146/R146</f>
        <v>0.32215938101410002</v>
      </c>
      <c r="U146" s="56">
        <f t="shared" ref="U146:U209" si="54">R146+S146</f>
        <v>51.316310975609753</v>
      </c>
    </row>
    <row r="147" spans="1:23" x14ac:dyDescent="0.25">
      <c r="A147" s="55" t="s">
        <v>182</v>
      </c>
      <c r="B147" s="5">
        <f>B143+1</f>
        <v>305</v>
      </c>
      <c r="C147" s="5">
        <f t="shared" si="46"/>
        <v>5</v>
      </c>
      <c r="D147" s="34">
        <v>1</v>
      </c>
      <c r="E147" s="34"/>
      <c r="F147" s="34">
        <v>290</v>
      </c>
      <c r="G147" s="34"/>
      <c r="H147" s="34"/>
      <c r="I147" s="35">
        <f t="shared" si="39"/>
        <v>9</v>
      </c>
      <c r="J147" s="34">
        <f t="shared" si="44"/>
        <v>2610</v>
      </c>
      <c r="K147" s="56">
        <f t="shared" si="51"/>
        <v>190</v>
      </c>
      <c r="L147" s="76">
        <v>200</v>
      </c>
      <c r="M147" s="77">
        <v>0.95</v>
      </c>
      <c r="N147" s="58">
        <f t="shared" si="47"/>
        <v>4.3678160919540234</v>
      </c>
      <c r="O147" s="58">
        <f t="shared" ref="O147:O210" si="55">ABS(12-N147)</f>
        <v>7.6321839080459766</v>
      </c>
      <c r="P147" s="58">
        <f t="shared" si="52"/>
        <v>12</v>
      </c>
      <c r="Q147" s="58" t="str">
        <f t="shared" si="48"/>
        <v>CDC Airborne LVL</v>
      </c>
      <c r="R147" s="56">
        <f t="shared" si="49"/>
        <v>103.49999999999999</v>
      </c>
      <c r="S147" s="56">
        <f t="shared" si="50"/>
        <v>28.678861788617883</v>
      </c>
      <c r="T147" s="57">
        <f t="shared" si="53"/>
        <v>0.27709045206394095</v>
      </c>
      <c r="U147" s="56">
        <f t="shared" si="54"/>
        <v>132.17886178861787</v>
      </c>
    </row>
    <row r="148" spans="1:23" x14ac:dyDescent="0.25">
      <c r="A148" s="55" t="s">
        <v>183</v>
      </c>
      <c r="B148" s="5">
        <f>B143+1</f>
        <v>305</v>
      </c>
      <c r="C148" s="5">
        <f t="shared" si="46"/>
        <v>5</v>
      </c>
      <c r="D148" s="34">
        <v>1</v>
      </c>
      <c r="E148" s="34"/>
      <c r="F148" s="34">
        <v>280</v>
      </c>
      <c r="G148" s="34"/>
      <c r="H148" s="34"/>
      <c r="I148" s="35">
        <f t="shared" si="39"/>
        <v>9</v>
      </c>
      <c r="J148" s="34">
        <f t="shared" si="44"/>
        <v>2520</v>
      </c>
      <c r="K148" s="56">
        <f t="shared" si="51"/>
        <v>50</v>
      </c>
      <c r="L148" s="76">
        <v>200</v>
      </c>
      <c r="M148" s="77">
        <v>0.25</v>
      </c>
      <c r="N148" s="58">
        <f t="shared" si="47"/>
        <v>1.1904761904761905</v>
      </c>
      <c r="O148" s="58">
        <f t="shared" si="55"/>
        <v>10.80952380952381</v>
      </c>
      <c r="P148" s="58">
        <f t="shared" si="52"/>
        <v>12</v>
      </c>
      <c r="Q148" s="58" t="str">
        <f t="shared" si="48"/>
        <v>CDC Airborne LVL</v>
      </c>
      <c r="R148" s="56">
        <f t="shared" si="49"/>
        <v>103.49999999999999</v>
      </c>
      <c r="S148" s="56">
        <f t="shared" si="50"/>
        <v>39.217479674796749</v>
      </c>
      <c r="T148" s="57">
        <f t="shared" si="53"/>
        <v>0.37891284709948553</v>
      </c>
      <c r="U148" s="56">
        <f t="shared" si="54"/>
        <v>142.71747967479672</v>
      </c>
    </row>
    <row r="149" spans="1:23" x14ac:dyDescent="0.25">
      <c r="A149" s="55" t="s">
        <v>174</v>
      </c>
      <c r="B149" s="5">
        <f>B144+1</f>
        <v>306</v>
      </c>
      <c r="C149" s="5">
        <f t="shared" si="46"/>
        <v>5</v>
      </c>
      <c r="D149" s="34">
        <v>1</v>
      </c>
      <c r="E149" s="34"/>
      <c r="F149" s="34">
        <v>280</v>
      </c>
      <c r="G149" s="34"/>
      <c r="H149" s="34"/>
      <c r="I149" s="35">
        <f t="shared" si="39"/>
        <v>9</v>
      </c>
      <c r="J149" s="34">
        <f t="shared" si="44"/>
        <v>2520</v>
      </c>
      <c r="K149" s="56">
        <f t="shared" si="51"/>
        <v>50</v>
      </c>
      <c r="L149" s="76">
        <v>200</v>
      </c>
      <c r="M149" s="77">
        <v>0.25</v>
      </c>
      <c r="N149" s="58">
        <f t="shared" si="47"/>
        <v>1.1904761904761905</v>
      </c>
      <c r="O149" s="58">
        <f t="shared" si="55"/>
        <v>10.80952380952381</v>
      </c>
      <c r="P149" s="58">
        <f t="shared" si="52"/>
        <v>12</v>
      </c>
      <c r="Q149" s="58" t="str">
        <f t="shared" si="48"/>
        <v>CDC Airborne LVL</v>
      </c>
      <c r="R149" s="56">
        <f t="shared" si="49"/>
        <v>103.49999999999999</v>
      </c>
      <c r="S149" s="56">
        <f t="shared" si="50"/>
        <v>39.217479674796749</v>
      </c>
      <c r="T149" s="57">
        <f t="shared" si="53"/>
        <v>0.37891284709948553</v>
      </c>
      <c r="U149" s="56">
        <f t="shared" si="54"/>
        <v>142.71747967479672</v>
      </c>
    </row>
    <row r="150" spans="1:23" x14ac:dyDescent="0.25">
      <c r="A150" s="55" t="s">
        <v>168</v>
      </c>
      <c r="B150" s="5">
        <f>B149+1</f>
        <v>307</v>
      </c>
      <c r="C150" s="5">
        <f t="shared" si="46"/>
        <v>5</v>
      </c>
      <c r="D150" s="34">
        <v>1</v>
      </c>
      <c r="E150" s="34"/>
      <c r="F150" s="34">
        <v>82</v>
      </c>
      <c r="G150" s="34"/>
      <c r="H150" s="34"/>
      <c r="I150" s="35">
        <f t="shared" ref="I150:I213" si="56">I$15</f>
        <v>9</v>
      </c>
      <c r="J150" s="34">
        <f t="shared" si="44"/>
        <v>738</v>
      </c>
      <c r="K150" s="56">
        <f t="shared" si="51"/>
        <v>47.5</v>
      </c>
      <c r="L150" s="76">
        <v>50</v>
      </c>
      <c r="M150" s="77">
        <v>0.95</v>
      </c>
      <c r="N150" s="58">
        <f t="shared" si="47"/>
        <v>3.8617886178861789</v>
      </c>
      <c r="O150" s="58">
        <f t="shared" si="55"/>
        <v>8.1382113821138216</v>
      </c>
      <c r="P150" s="58">
        <f t="shared" si="52"/>
        <v>12</v>
      </c>
      <c r="Q150" s="58" t="str">
        <f t="shared" si="48"/>
        <v>CDC Airborne LVL</v>
      </c>
      <c r="R150" s="56">
        <f t="shared" si="49"/>
        <v>25.874999999999996</v>
      </c>
      <c r="S150" s="56">
        <f t="shared" si="50"/>
        <v>8.6468495934959346</v>
      </c>
      <c r="T150" s="57">
        <f t="shared" si="53"/>
        <v>0.33417776206747579</v>
      </c>
      <c r="U150" s="56">
        <f t="shared" si="54"/>
        <v>34.521849593495929</v>
      </c>
    </row>
    <row r="151" spans="1:23" x14ac:dyDescent="0.25">
      <c r="A151" s="55" t="s">
        <v>169</v>
      </c>
      <c r="B151" s="5">
        <f>B149+1</f>
        <v>307</v>
      </c>
      <c r="C151" s="5">
        <f t="shared" si="46"/>
        <v>5</v>
      </c>
      <c r="D151" s="34">
        <v>1</v>
      </c>
      <c r="E151" s="34"/>
      <c r="F151" s="34">
        <v>72</v>
      </c>
      <c r="G151" s="34"/>
      <c r="H151" s="34"/>
      <c r="I151" s="35">
        <f t="shared" si="56"/>
        <v>9</v>
      </c>
      <c r="J151" s="34">
        <f t="shared" si="44"/>
        <v>648</v>
      </c>
      <c r="K151" s="56">
        <f t="shared" si="51"/>
        <v>47.5</v>
      </c>
      <c r="L151" s="76">
        <v>50</v>
      </c>
      <c r="M151" s="77">
        <v>0.95</v>
      </c>
      <c r="N151" s="58">
        <f t="shared" si="47"/>
        <v>4.3981481481481479</v>
      </c>
      <c r="O151" s="58">
        <f t="shared" si="55"/>
        <v>7.6018518518518521</v>
      </c>
      <c r="P151" s="58">
        <f t="shared" si="52"/>
        <v>12</v>
      </c>
      <c r="Q151" s="58" t="str">
        <f t="shared" si="48"/>
        <v>CDC Airborne LVL</v>
      </c>
      <c r="R151" s="56">
        <f t="shared" si="49"/>
        <v>25.874999999999996</v>
      </c>
      <c r="S151" s="56">
        <f t="shared" si="50"/>
        <v>7.091971544715447</v>
      </c>
      <c r="T151" s="57">
        <f t="shared" si="53"/>
        <v>0.27408585680059705</v>
      </c>
      <c r="U151" s="56">
        <f t="shared" si="54"/>
        <v>32.966971544715442</v>
      </c>
    </row>
    <row r="152" spans="1:23" x14ac:dyDescent="0.25">
      <c r="A152" s="55" t="s">
        <v>172</v>
      </c>
      <c r="B152" s="5">
        <f>B150+1</f>
        <v>308</v>
      </c>
      <c r="C152" s="5">
        <f t="shared" si="46"/>
        <v>5</v>
      </c>
      <c r="D152" s="34">
        <v>1</v>
      </c>
      <c r="E152" s="34"/>
      <c r="F152" s="34">
        <v>73</v>
      </c>
      <c r="G152" s="34">
        <f>SUM(F139:F152)</f>
        <v>2093</v>
      </c>
      <c r="H152" s="34"/>
      <c r="I152" s="35">
        <f t="shared" si="56"/>
        <v>9</v>
      </c>
      <c r="J152" s="34">
        <f t="shared" si="44"/>
        <v>657</v>
      </c>
      <c r="K152" s="56">
        <f t="shared" si="51"/>
        <v>47.5</v>
      </c>
      <c r="L152" s="76">
        <v>50</v>
      </c>
      <c r="M152" s="77">
        <v>0.95</v>
      </c>
      <c r="N152" s="58">
        <f t="shared" si="47"/>
        <v>4.3378995433789953</v>
      </c>
      <c r="O152" s="58">
        <f t="shared" si="55"/>
        <v>7.6621004566210047</v>
      </c>
      <c r="P152" s="58">
        <f t="shared" si="52"/>
        <v>12</v>
      </c>
      <c r="Q152" s="58" t="str">
        <f t="shared" si="48"/>
        <v>CDC Airborne LVL</v>
      </c>
      <c r="R152" s="56">
        <f t="shared" si="49"/>
        <v>25.874999999999996</v>
      </c>
      <c r="S152" s="56">
        <f t="shared" si="50"/>
        <v>7.2474593495934974</v>
      </c>
      <c r="T152" s="57">
        <f t="shared" si="53"/>
        <v>0.28009504732728496</v>
      </c>
      <c r="U152" s="56">
        <f t="shared" si="54"/>
        <v>33.122459349593491</v>
      </c>
    </row>
    <row r="153" spans="1:23" s="42" customFormat="1" x14ac:dyDescent="0.25">
      <c r="A153" s="66" t="s">
        <v>170</v>
      </c>
      <c r="B153" s="67">
        <f t="shared" si="45"/>
        <v>309</v>
      </c>
      <c r="C153" s="67">
        <f t="shared" si="46"/>
        <v>5</v>
      </c>
      <c r="D153" s="68">
        <v>2</v>
      </c>
      <c r="E153" s="68"/>
      <c r="F153" s="68">
        <v>900</v>
      </c>
      <c r="G153" s="68"/>
      <c r="H153" s="68"/>
      <c r="I153" s="86">
        <f>I$15</f>
        <v>9</v>
      </c>
      <c r="J153" s="68">
        <f t="shared" si="44"/>
        <v>8100</v>
      </c>
      <c r="K153" s="69">
        <f t="shared" si="51"/>
        <v>522.5</v>
      </c>
      <c r="L153" s="80">
        <v>550</v>
      </c>
      <c r="M153" s="81">
        <v>0.95</v>
      </c>
      <c r="N153" s="71">
        <f t="shared" si="47"/>
        <v>3.8703703703703702</v>
      </c>
      <c r="O153" s="58">
        <f t="shared" si="55"/>
        <v>8.1296296296296298</v>
      </c>
      <c r="P153" s="71">
        <f t="shared" si="52"/>
        <v>12</v>
      </c>
      <c r="Q153" s="71" t="str">
        <f t="shared" si="48"/>
        <v>CDC Airborne LVL</v>
      </c>
      <c r="R153" s="69">
        <f t="shared" si="49"/>
        <v>284.625</v>
      </c>
      <c r="S153" s="69">
        <f t="shared" si="50"/>
        <v>94.804369918699194</v>
      </c>
      <c r="T153" s="70">
        <f t="shared" si="53"/>
        <v>0.33308518197171433</v>
      </c>
      <c r="U153" s="69">
        <f t="shared" si="54"/>
        <v>379.42936991869919</v>
      </c>
      <c r="V153" s="47"/>
      <c r="W153" s="47"/>
    </row>
    <row r="154" spans="1:23" x14ac:dyDescent="0.25">
      <c r="A154" s="55" t="s">
        <v>166</v>
      </c>
      <c r="B154" s="5">
        <f t="shared" si="45"/>
        <v>310</v>
      </c>
      <c r="C154" s="5">
        <f t="shared" si="46"/>
        <v>5</v>
      </c>
      <c r="D154" s="34">
        <v>2</v>
      </c>
      <c r="E154" s="34"/>
      <c r="F154" s="34">
        <v>131</v>
      </c>
      <c r="G154" s="34"/>
      <c r="H154" s="34"/>
      <c r="I154" s="35">
        <f t="shared" si="56"/>
        <v>9</v>
      </c>
      <c r="J154" s="34">
        <f t="shared" si="44"/>
        <v>1179</v>
      </c>
      <c r="K154" s="56">
        <f t="shared" si="51"/>
        <v>7.5</v>
      </c>
      <c r="L154" s="76">
        <v>75</v>
      </c>
      <c r="M154" s="77">
        <v>0.1</v>
      </c>
      <c r="N154" s="58">
        <f t="shared" si="47"/>
        <v>0.38167938931297712</v>
      </c>
      <c r="O154" s="58">
        <f t="shared" si="55"/>
        <v>11.618320610687023</v>
      </c>
      <c r="P154" s="58">
        <f t="shared" si="52"/>
        <v>12</v>
      </c>
      <c r="Q154" s="58" t="str">
        <f t="shared" si="48"/>
        <v>CDC Airborne LVL</v>
      </c>
      <c r="R154" s="56">
        <f t="shared" si="49"/>
        <v>38.8125</v>
      </c>
      <c r="S154" s="56">
        <f t="shared" si="50"/>
        <v>19.721036585365859</v>
      </c>
      <c r="T154" s="57">
        <f t="shared" si="53"/>
        <v>0.50811044342327494</v>
      </c>
      <c r="U154" s="56">
        <f t="shared" si="54"/>
        <v>58.533536585365859</v>
      </c>
    </row>
    <row r="155" spans="1:23" x14ac:dyDescent="0.25">
      <c r="A155" s="55" t="s">
        <v>166</v>
      </c>
      <c r="B155" s="5">
        <f t="shared" si="45"/>
        <v>311</v>
      </c>
      <c r="C155" s="5">
        <f t="shared" si="46"/>
        <v>5</v>
      </c>
      <c r="D155" s="34">
        <v>2</v>
      </c>
      <c r="E155" s="34"/>
      <c r="F155" s="34">
        <v>165</v>
      </c>
      <c r="G155" s="34"/>
      <c r="H155" s="34"/>
      <c r="I155" s="35">
        <f t="shared" si="56"/>
        <v>9</v>
      </c>
      <c r="J155" s="34">
        <f t="shared" si="44"/>
        <v>1485</v>
      </c>
      <c r="K155" s="56">
        <f t="shared" si="51"/>
        <v>25</v>
      </c>
      <c r="L155" s="76">
        <v>100</v>
      </c>
      <c r="M155" s="77">
        <v>0.25</v>
      </c>
      <c r="N155" s="58">
        <f t="shared" si="47"/>
        <v>1.0101010101010102</v>
      </c>
      <c r="O155" s="58">
        <f t="shared" si="55"/>
        <v>10.98989898989899</v>
      </c>
      <c r="P155" s="58">
        <f t="shared" si="52"/>
        <v>12</v>
      </c>
      <c r="Q155" s="58" t="str">
        <f t="shared" si="48"/>
        <v>CDC Airborne LVL</v>
      </c>
      <c r="R155" s="56">
        <f t="shared" si="49"/>
        <v>51.749999999999993</v>
      </c>
      <c r="S155" s="56">
        <f t="shared" si="50"/>
        <v>23.495934959349594</v>
      </c>
      <c r="T155" s="57">
        <f t="shared" si="53"/>
        <v>0.454027728683084</v>
      </c>
      <c r="U155" s="56">
        <f t="shared" si="54"/>
        <v>75.245934959349583</v>
      </c>
    </row>
    <row r="156" spans="1:23" x14ac:dyDescent="0.25">
      <c r="A156" s="55" t="s">
        <v>166</v>
      </c>
      <c r="B156" s="5">
        <f t="shared" si="45"/>
        <v>312</v>
      </c>
      <c r="C156" s="5">
        <f t="shared" si="46"/>
        <v>5</v>
      </c>
      <c r="D156" s="34">
        <v>2</v>
      </c>
      <c r="E156" s="34"/>
      <c r="F156" s="34">
        <v>120</v>
      </c>
      <c r="G156" s="34"/>
      <c r="H156" s="34"/>
      <c r="I156" s="35">
        <f t="shared" si="56"/>
        <v>9</v>
      </c>
      <c r="J156" s="34">
        <f t="shared" si="44"/>
        <v>1080</v>
      </c>
      <c r="K156" s="56">
        <f t="shared" si="51"/>
        <v>7.5</v>
      </c>
      <c r="L156" s="76">
        <v>75</v>
      </c>
      <c r="M156" s="77">
        <v>0.1</v>
      </c>
      <c r="N156" s="58">
        <f t="shared" si="47"/>
        <v>0.41666666666666669</v>
      </c>
      <c r="O156" s="58">
        <f t="shared" si="55"/>
        <v>11.583333333333334</v>
      </c>
      <c r="P156" s="58">
        <f t="shared" si="52"/>
        <v>12</v>
      </c>
      <c r="Q156" s="58" t="str">
        <f t="shared" si="48"/>
        <v>CDC Airborne LVL</v>
      </c>
      <c r="R156" s="56">
        <f t="shared" si="49"/>
        <v>38.8125</v>
      </c>
      <c r="S156" s="56">
        <f t="shared" si="50"/>
        <v>18.010670731707318</v>
      </c>
      <c r="T156" s="57">
        <f t="shared" si="53"/>
        <v>0.46404304622756376</v>
      </c>
      <c r="U156" s="56">
        <f t="shared" si="54"/>
        <v>56.823170731707322</v>
      </c>
    </row>
    <row r="157" spans="1:23" x14ac:dyDescent="0.25">
      <c r="A157" s="55" t="s">
        <v>166</v>
      </c>
      <c r="B157" s="5">
        <f t="shared" si="45"/>
        <v>313</v>
      </c>
      <c r="C157" s="5">
        <f t="shared" si="46"/>
        <v>5</v>
      </c>
      <c r="D157" s="34">
        <v>2</v>
      </c>
      <c r="E157" s="34"/>
      <c r="F157" s="34">
        <v>120</v>
      </c>
      <c r="G157" s="34"/>
      <c r="H157" s="34"/>
      <c r="I157" s="35">
        <f t="shared" si="56"/>
        <v>9</v>
      </c>
      <c r="J157" s="34">
        <f t="shared" ref="J157:J188" si="57">F157*I157</f>
        <v>1080</v>
      </c>
      <c r="K157" s="56">
        <f t="shared" si="51"/>
        <v>71.25</v>
      </c>
      <c r="L157" s="76">
        <v>75</v>
      </c>
      <c r="M157" s="77">
        <v>0.95</v>
      </c>
      <c r="N157" s="58">
        <f t="shared" si="47"/>
        <v>3.9583333333333335</v>
      </c>
      <c r="O157" s="58">
        <f t="shared" si="55"/>
        <v>8.0416666666666661</v>
      </c>
      <c r="P157" s="58">
        <f t="shared" si="52"/>
        <v>12</v>
      </c>
      <c r="Q157" s="58" t="str">
        <f t="shared" si="48"/>
        <v>CDC Airborne LVL</v>
      </c>
      <c r="R157" s="56">
        <f t="shared" si="49"/>
        <v>38.8125</v>
      </c>
      <c r="S157" s="56">
        <f t="shared" si="50"/>
        <v>12.503810975609756</v>
      </c>
      <c r="T157" s="57">
        <f t="shared" si="53"/>
        <v>0.32215938101410002</v>
      </c>
      <c r="U157" s="56">
        <f t="shared" si="54"/>
        <v>51.316310975609753</v>
      </c>
    </row>
    <row r="158" spans="1:23" x14ac:dyDescent="0.25">
      <c r="A158" s="55" t="s">
        <v>166</v>
      </c>
      <c r="B158" s="5">
        <f>B156+1</f>
        <v>313</v>
      </c>
      <c r="C158" s="5">
        <f t="shared" si="46"/>
        <v>5</v>
      </c>
      <c r="D158" s="34">
        <v>2</v>
      </c>
      <c r="E158" s="34"/>
      <c r="F158" s="34">
        <v>165</v>
      </c>
      <c r="G158" s="34"/>
      <c r="H158" s="34"/>
      <c r="I158" s="35">
        <f t="shared" si="56"/>
        <v>9</v>
      </c>
      <c r="J158" s="34">
        <f t="shared" si="57"/>
        <v>1485</v>
      </c>
      <c r="K158" s="56">
        <f t="shared" si="51"/>
        <v>95</v>
      </c>
      <c r="L158" s="76">
        <v>100</v>
      </c>
      <c r="M158" s="77">
        <v>0.95</v>
      </c>
      <c r="N158" s="58">
        <f t="shared" si="47"/>
        <v>3.8383838383838382</v>
      </c>
      <c r="O158" s="58">
        <f t="shared" si="55"/>
        <v>8.1616161616161627</v>
      </c>
      <c r="P158" s="58">
        <f t="shared" si="52"/>
        <v>12</v>
      </c>
      <c r="Q158" s="58" t="str">
        <f t="shared" si="48"/>
        <v>CDC Airborne LVL</v>
      </c>
      <c r="R158" s="56">
        <f t="shared" si="49"/>
        <v>51.749999999999993</v>
      </c>
      <c r="S158" s="56">
        <f t="shared" si="50"/>
        <v>17.449186991869922</v>
      </c>
      <c r="T158" s="57">
        <f t="shared" si="53"/>
        <v>0.3371823573308198</v>
      </c>
      <c r="U158" s="56">
        <f t="shared" si="54"/>
        <v>69.199186991869908</v>
      </c>
    </row>
    <row r="159" spans="1:23" x14ac:dyDescent="0.25">
      <c r="A159" s="55" t="s">
        <v>166</v>
      </c>
      <c r="B159" s="5">
        <f>B157+1</f>
        <v>314</v>
      </c>
      <c r="C159" s="5">
        <f>C158</f>
        <v>5</v>
      </c>
      <c r="D159" s="34">
        <v>2</v>
      </c>
      <c r="E159" s="34"/>
      <c r="F159" s="34">
        <v>131</v>
      </c>
      <c r="G159" s="34"/>
      <c r="H159" s="34"/>
      <c r="I159" s="35">
        <f t="shared" si="56"/>
        <v>9</v>
      </c>
      <c r="J159" s="34">
        <f t="shared" si="57"/>
        <v>1179</v>
      </c>
      <c r="K159" s="56">
        <f t="shared" si="51"/>
        <v>95</v>
      </c>
      <c r="L159" s="76">
        <v>100</v>
      </c>
      <c r="M159" s="77">
        <v>0.95</v>
      </c>
      <c r="N159" s="58">
        <f t="shared" si="47"/>
        <v>4.8346055979643765</v>
      </c>
      <c r="O159" s="58">
        <f t="shared" si="55"/>
        <v>7.1653944020356235</v>
      </c>
      <c r="P159" s="58">
        <f t="shared" si="52"/>
        <v>12</v>
      </c>
      <c r="Q159" s="58" t="str">
        <f t="shared" si="48"/>
        <v>CDC Airborne LVL</v>
      </c>
      <c r="R159" s="56">
        <f t="shared" si="49"/>
        <v>51.749999999999993</v>
      </c>
      <c r="S159" s="56">
        <f t="shared" si="50"/>
        <v>12.162601626016261</v>
      </c>
      <c r="T159" s="57">
        <f t="shared" si="53"/>
        <v>0.23502611837712586</v>
      </c>
      <c r="U159" s="56">
        <f t="shared" si="54"/>
        <v>63.912601626016254</v>
      </c>
    </row>
    <row r="160" spans="1:23" x14ac:dyDescent="0.25">
      <c r="A160" s="55" t="s">
        <v>167</v>
      </c>
      <c r="B160" s="5">
        <f t="shared" si="45"/>
        <v>315</v>
      </c>
      <c r="C160" s="5">
        <f t="shared" ref="C160:C166" si="58">C159</f>
        <v>5</v>
      </c>
      <c r="D160" s="34">
        <v>2</v>
      </c>
      <c r="E160" s="34"/>
      <c r="F160" s="34">
        <v>900</v>
      </c>
      <c r="G160" s="34">
        <f>SUM(F153:F160)</f>
        <v>2632</v>
      </c>
      <c r="H160" s="34"/>
      <c r="I160" s="35">
        <f t="shared" si="56"/>
        <v>9</v>
      </c>
      <c r="J160" s="34">
        <f t="shared" si="57"/>
        <v>8100</v>
      </c>
      <c r="K160" s="56">
        <f t="shared" si="51"/>
        <v>50</v>
      </c>
      <c r="L160" s="76">
        <v>200</v>
      </c>
      <c r="M160" s="77">
        <v>0.25</v>
      </c>
      <c r="N160" s="58">
        <f t="shared" si="47"/>
        <v>0.37037037037037035</v>
      </c>
      <c r="O160" s="58">
        <f t="shared" si="55"/>
        <v>11.62962962962963</v>
      </c>
      <c r="P160" s="58">
        <f t="shared" si="52"/>
        <v>12</v>
      </c>
      <c r="Q160" s="65" t="str">
        <f t="shared" si="48"/>
        <v>CDC Airborne LVL</v>
      </c>
      <c r="R160" s="56">
        <f t="shared" si="49"/>
        <v>103.49999999999999</v>
      </c>
      <c r="S160" s="56">
        <f t="shared" si="50"/>
        <v>135.619918699187</v>
      </c>
      <c r="T160" s="57">
        <f t="shared" si="53"/>
        <v>1.3103373787361063</v>
      </c>
      <c r="U160" s="56">
        <f t="shared" si="54"/>
        <v>239.119918699187</v>
      </c>
    </row>
    <row r="161" spans="1:23" s="42" customFormat="1" x14ac:dyDescent="0.25">
      <c r="A161" s="66" t="s">
        <v>196</v>
      </c>
      <c r="B161" s="67">
        <f t="shared" si="45"/>
        <v>316</v>
      </c>
      <c r="C161" s="67">
        <f t="shared" si="58"/>
        <v>5</v>
      </c>
      <c r="D161" s="68">
        <v>3</v>
      </c>
      <c r="E161" s="68"/>
      <c r="F161" s="68">
        <v>423</v>
      </c>
      <c r="G161" s="68"/>
      <c r="H161" s="68"/>
      <c r="I161" s="85">
        <f t="shared" si="56"/>
        <v>9</v>
      </c>
      <c r="J161" s="68">
        <f t="shared" si="57"/>
        <v>3807</v>
      </c>
      <c r="K161" s="69">
        <f t="shared" si="51"/>
        <v>285</v>
      </c>
      <c r="L161" s="80">
        <v>300</v>
      </c>
      <c r="M161" s="81">
        <v>0.95</v>
      </c>
      <c r="N161" s="71">
        <f t="shared" si="47"/>
        <v>4.4917257683215128</v>
      </c>
      <c r="O161" s="58">
        <f t="shared" si="55"/>
        <v>7.5082742316784872</v>
      </c>
      <c r="P161" s="71">
        <f t="shared" si="52"/>
        <v>12</v>
      </c>
      <c r="Q161" s="71" t="str">
        <f t="shared" si="48"/>
        <v>CDC Airborne LVL</v>
      </c>
      <c r="R161" s="69">
        <f t="shared" si="49"/>
        <v>155.25</v>
      </c>
      <c r="S161" s="69">
        <f t="shared" si="50"/>
        <v>41.15243902439024</v>
      </c>
      <c r="T161" s="70">
        <f t="shared" si="53"/>
        <v>0.26507207101056518</v>
      </c>
      <c r="U161" s="69">
        <f t="shared" si="54"/>
        <v>196.40243902439025</v>
      </c>
      <c r="V161" s="47"/>
      <c r="W161" s="47"/>
    </row>
    <row r="162" spans="1:23" x14ac:dyDescent="0.25">
      <c r="A162" s="55" t="s">
        <v>166</v>
      </c>
      <c r="B162" s="5">
        <f t="shared" si="45"/>
        <v>317</v>
      </c>
      <c r="C162" s="5">
        <f t="shared" si="58"/>
        <v>5</v>
      </c>
      <c r="D162" s="34">
        <v>3</v>
      </c>
      <c r="E162" s="34"/>
      <c r="F162" s="34">
        <v>92</v>
      </c>
      <c r="G162" s="34"/>
      <c r="H162" s="34"/>
      <c r="I162" s="35">
        <f t="shared" si="56"/>
        <v>9</v>
      </c>
      <c r="J162" s="34">
        <f t="shared" si="57"/>
        <v>828</v>
      </c>
      <c r="K162" s="56">
        <f t="shared" si="51"/>
        <v>71.25</v>
      </c>
      <c r="L162" s="76">
        <v>75</v>
      </c>
      <c r="M162" s="77">
        <v>0.95</v>
      </c>
      <c r="N162" s="58">
        <f t="shared" si="47"/>
        <v>5.1630434782608692</v>
      </c>
      <c r="O162" s="58">
        <f t="shared" si="55"/>
        <v>6.8369565217391308</v>
      </c>
      <c r="P162" s="58">
        <f t="shared" si="52"/>
        <v>12</v>
      </c>
      <c r="Q162" s="58" t="str">
        <f t="shared" si="48"/>
        <v>CDC Airborne LVL</v>
      </c>
      <c r="R162" s="56">
        <f t="shared" si="49"/>
        <v>38.8125</v>
      </c>
      <c r="S162" s="56">
        <f t="shared" si="50"/>
        <v>8.1501524390243905</v>
      </c>
      <c r="T162" s="57">
        <f t="shared" si="53"/>
        <v>0.20998782451592632</v>
      </c>
      <c r="U162" s="56">
        <f t="shared" si="54"/>
        <v>46.962652439024389</v>
      </c>
    </row>
    <row r="163" spans="1:23" x14ac:dyDescent="0.25">
      <c r="A163" s="55" t="s">
        <v>166</v>
      </c>
      <c r="B163" s="5">
        <f t="shared" si="45"/>
        <v>318</v>
      </c>
      <c r="C163" s="5">
        <f t="shared" si="58"/>
        <v>5</v>
      </c>
      <c r="D163" s="34">
        <v>3</v>
      </c>
      <c r="E163" s="34"/>
      <c r="F163" s="34">
        <v>105</v>
      </c>
      <c r="G163" s="34"/>
      <c r="H163" s="34"/>
      <c r="I163" s="35">
        <f t="shared" si="56"/>
        <v>9</v>
      </c>
      <c r="J163" s="34">
        <f t="shared" si="57"/>
        <v>945</v>
      </c>
      <c r="K163" s="56">
        <f t="shared" si="51"/>
        <v>71.25</v>
      </c>
      <c r="L163" s="76">
        <v>75</v>
      </c>
      <c r="M163" s="77">
        <v>0.95</v>
      </c>
      <c r="N163" s="58">
        <f t="shared" si="47"/>
        <v>4.5238095238095237</v>
      </c>
      <c r="O163" s="58">
        <f t="shared" si="55"/>
        <v>7.4761904761904763</v>
      </c>
      <c r="P163" s="58">
        <f t="shared" si="52"/>
        <v>12</v>
      </c>
      <c r="Q163" s="58" t="str">
        <f t="shared" si="48"/>
        <v>CDC Airborne LVL</v>
      </c>
      <c r="R163" s="56">
        <f t="shared" si="49"/>
        <v>38.8125</v>
      </c>
      <c r="S163" s="56">
        <f t="shared" si="50"/>
        <v>10.171493902439025</v>
      </c>
      <c r="T163" s="57">
        <f t="shared" si="53"/>
        <v>0.26206747574722122</v>
      </c>
      <c r="U163" s="56">
        <f t="shared" si="54"/>
        <v>48.983993902439025</v>
      </c>
    </row>
    <row r="164" spans="1:23" x14ac:dyDescent="0.25">
      <c r="A164" s="55" t="s">
        <v>166</v>
      </c>
      <c r="B164" s="5">
        <f t="shared" si="45"/>
        <v>319</v>
      </c>
      <c r="C164" s="5">
        <f t="shared" si="58"/>
        <v>5</v>
      </c>
      <c r="D164" s="34">
        <v>3</v>
      </c>
      <c r="E164" s="34"/>
      <c r="F164" s="34">
        <v>118</v>
      </c>
      <c r="G164" s="34"/>
      <c r="H164" s="34"/>
      <c r="I164" s="35">
        <f t="shared" si="56"/>
        <v>9</v>
      </c>
      <c r="J164" s="34">
        <f t="shared" si="57"/>
        <v>1062</v>
      </c>
      <c r="K164" s="56">
        <f t="shared" si="51"/>
        <v>71.25</v>
      </c>
      <c r="L164" s="76">
        <v>75</v>
      </c>
      <c r="M164" s="77">
        <v>0.95</v>
      </c>
      <c r="N164" s="58">
        <f t="shared" si="47"/>
        <v>4.0254237288135597</v>
      </c>
      <c r="O164" s="58">
        <f t="shared" si="55"/>
        <v>7.9745762711864403</v>
      </c>
      <c r="P164" s="58">
        <f t="shared" si="52"/>
        <v>12</v>
      </c>
      <c r="Q164" s="58" t="str">
        <f t="shared" si="48"/>
        <v>CDC Airborne LVL</v>
      </c>
      <c r="R164" s="56">
        <f t="shared" si="49"/>
        <v>38.8125</v>
      </c>
      <c r="S164" s="56">
        <f t="shared" si="50"/>
        <v>12.192835365853657</v>
      </c>
      <c r="T164" s="57">
        <f t="shared" si="53"/>
        <v>0.31414712697851616</v>
      </c>
      <c r="U164" s="56">
        <f t="shared" si="54"/>
        <v>51.005335365853654</v>
      </c>
    </row>
    <row r="165" spans="1:23" x14ac:dyDescent="0.25">
      <c r="A165" s="55" t="s">
        <v>166</v>
      </c>
      <c r="B165" s="5">
        <f t="shared" si="45"/>
        <v>320</v>
      </c>
      <c r="C165" s="5">
        <f t="shared" si="58"/>
        <v>5</v>
      </c>
      <c r="D165" s="34">
        <v>3</v>
      </c>
      <c r="E165" s="34"/>
      <c r="F165" s="34">
        <v>116</v>
      </c>
      <c r="G165" s="34"/>
      <c r="H165" s="34"/>
      <c r="I165" s="35">
        <f t="shared" si="56"/>
        <v>9</v>
      </c>
      <c r="J165" s="34">
        <f t="shared" si="57"/>
        <v>1044</v>
      </c>
      <c r="K165" s="56">
        <f t="shared" si="51"/>
        <v>71.25</v>
      </c>
      <c r="L165" s="76">
        <v>75</v>
      </c>
      <c r="M165" s="77">
        <v>0.95</v>
      </c>
      <c r="N165" s="58">
        <f t="shared" si="47"/>
        <v>4.0948275862068968</v>
      </c>
      <c r="O165" s="58">
        <f t="shared" si="55"/>
        <v>7.9051724137931032</v>
      </c>
      <c r="P165" s="58">
        <f t="shared" si="52"/>
        <v>12</v>
      </c>
      <c r="Q165" s="58" t="str">
        <f t="shared" si="48"/>
        <v>CDC Airborne LVL</v>
      </c>
      <c r="R165" s="56">
        <f t="shared" si="49"/>
        <v>38.8125</v>
      </c>
      <c r="S165" s="56">
        <f t="shared" si="50"/>
        <v>11.88185975609756</v>
      </c>
      <c r="T165" s="57">
        <f t="shared" si="53"/>
        <v>0.30613487294293229</v>
      </c>
      <c r="U165" s="56">
        <f t="shared" si="54"/>
        <v>50.694359756097562</v>
      </c>
    </row>
    <row r="166" spans="1:23" x14ac:dyDescent="0.25">
      <c r="A166" s="55" t="s">
        <v>166</v>
      </c>
      <c r="B166" s="5">
        <f t="shared" si="45"/>
        <v>321</v>
      </c>
      <c r="C166" s="5">
        <f t="shared" si="58"/>
        <v>5</v>
      </c>
      <c r="D166" s="34">
        <v>3</v>
      </c>
      <c r="E166" s="34"/>
      <c r="F166" s="34">
        <v>118</v>
      </c>
      <c r="G166" s="34"/>
      <c r="H166" s="34"/>
      <c r="I166" s="35">
        <f t="shared" si="56"/>
        <v>9</v>
      </c>
      <c r="J166" s="34">
        <f t="shared" si="57"/>
        <v>1062</v>
      </c>
      <c r="K166" s="56">
        <f t="shared" si="51"/>
        <v>71.25</v>
      </c>
      <c r="L166" s="76">
        <v>75</v>
      </c>
      <c r="M166" s="77">
        <v>0.95</v>
      </c>
      <c r="N166" s="58">
        <f t="shared" si="47"/>
        <v>4.0254237288135597</v>
      </c>
      <c r="O166" s="58">
        <f t="shared" si="55"/>
        <v>7.9745762711864403</v>
      </c>
      <c r="P166" s="58">
        <f t="shared" si="52"/>
        <v>12</v>
      </c>
      <c r="Q166" s="58" t="str">
        <f t="shared" si="48"/>
        <v>CDC Airborne LVL</v>
      </c>
      <c r="R166" s="56">
        <f t="shared" si="49"/>
        <v>38.8125</v>
      </c>
      <c r="S166" s="56">
        <f t="shared" si="50"/>
        <v>12.192835365853657</v>
      </c>
      <c r="T166" s="57">
        <f t="shared" si="53"/>
        <v>0.31414712697851616</v>
      </c>
      <c r="U166" s="56">
        <f t="shared" si="54"/>
        <v>51.005335365853654</v>
      </c>
    </row>
    <row r="167" spans="1:23" x14ac:dyDescent="0.25">
      <c r="A167" s="55" t="s">
        <v>166</v>
      </c>
      <c r="B167" s="5">
        <f>B165+1</f>
        <v>321</v>
      </c>
      <c r="C167" s="5">
        <f>C165</f>
        <v>5</v>
      </c>
      <c r="D167" s="34">
        <v>3</v>
      </c>
      <c r="E167" s="34"/>
      <c r="F167" s="34">
        <v>118</v>
      </c>
      <c r="G167" s="34"/>
      <c r="H167" s="34"/>
      <c r="I167" s="35">
        <f t="shared" si="56"/>
        <v>9</v>
      </c>
      <c r="J167" s="34">
        <f t="shared" si="57"/>
        <v>1062</v>
      </c>
      <c r="K167" s="56">
        <f t="shared" si="51"/>
        <v>71.25</v>
      </c>
      <c r="L167" s="76">
        <v>75</v>
      </c>
      <c r="M167" s="77">
        <v>0.95</v>
      </c>
      <c r="N167" s="58">
        <f t="shared" si="47"/>
        <v>4.0254237288135597</v>
      </c>
      <c r="O167" s="58">
        <f t="shared" si="55"/>
        <v>7.9745762711864403</v>
      </c>
      <c r="P167" s="58">
        <f t="shared" si="52"/>
        <v>12</v>
      </c>
      <c r="Q167" s="58" t="str">
        <f t="shared" si="48"/>
        <v>CDC Airborne LVL</v>
      </c>
      <c r="R167" s="56">
        <f t="shared" si="49"/>
        <v>38.8125</v>
      </c>
      <c r="S167" s="56">
        <f t="shared" si="50"/>
        <v>12.192835365853657</v>
      </c>
      <c r="T167" s="57">
        <f t="shared" si="53"/>
        <v>0.31414712697851616</v>
      </c>
      <c r="U167" s="56">
        <f t="shared" si="54"/>
        <v>51.005335365853654</v>
      </c>
    </row>
    <row r="168" spans="1:23" x14ac:dyDescent="0.25">
      <c r="A168" s="55" t="s">
        <v>166</v>
      </c>
      <c r="B168" s="5">
        <f>B165+1</f>
        <v>321</v>
      </c>
      <c r="C168" s="5">
        <f>C165</f>
        <v>5</v>
      </c>
      <c r="D168" s="34">
        <v>3</v>
      </c>
      <c r="E168" s="34"/>
      <c r="F168" s="34">
        <v>116</v>
      </c>
      <c r="G168" s="34"/>
      <c r="H168" s="34"/>
      <c r="I168" s="35">
        <f t="shared" si="56"/>
        <v>9</v>
      </c>
      <c r="J168" s="34">
        <f t="shared" si="57"/>
        <v>1044</v>
      </c>
      <c r="K168" s="56">
        <f t="shared" si="51"/>
        <v>71.25</v>
      </c>
      <c r="L168" s="76">
        <v>75</v>
      </c>
      <c r="M168" s="77">
        <v>0.95</v>
      </c>
      <c r="N168" s="58">
        <f t="shared" si="47"/>
        <v>4.0948275862068968</v>
      </c>
      <c r="O168" s="58">
        <f t="shared" si="55"/>
        <v>7.9051724137931032</v>
      </c>
      <c r="P168" s="58">
        <f t="shared" si="52"/>
        <v>12</v>
      </c>
      <c r="Q168" s="58" t="str">
        <f t="shared" si="48"/>
        <v>CDC Airborne LVL</v>
      </c>
      <c r="R168" s="56">
        <f t="shared" si="49"/>
        <v>38.8125</v>
      </c>
      <c r="S168" s="56">
        <f t="shared" si="50"/>
        <v>11.88185975609756</v>
      </c>
      <c r="T168" s="57">
        <f t="shared" si="53"/>
        <v>0.30613487294293229</v>
      </c>
      <c r="U168" s="56">
        <f t="shared" si="54"/>
        <v>50.694359756097562</v>
      </c>
    </row>
    <row r="169" spans="1:23" x14ac:dyDescent="0.25">
      <c r="A169" s="55" t="s">
        <v>166</v>
      </c>
      <c r="B169" s="5">
        <f>B166+1</f>
        <v>322</v>
      </c>
      <c r="C169" s="5">
        <f>C166</f>
        <v>5</v>
      </c>
      <c r="D169" s="34">
        <v>3</v>
      </c>
      <c r="E169" s="34"/>
      <c r="F169" s="34">
        <v>119</v>
      </c>
      <c r="G169" s="34"/>
      <c r="H169" s="34"/>
      <c r="I169" s="35">
        <f t="shared" si="56"/>
        <v>9</v>
      </c>
      <c r="J169" s="34">
        <f t="shared" si="57"/>
        <v>1071</v>
      </c>
      <c r="K169" s="56">
        <f t="shared" si="51"/>
        <v>71.25</v>
      </c>
      <c r="L169" s="76">
        <v>75</v>
      </c>
      <c r="M169" s="77">
        <v>0.95</v>
      </c>
      <c r="N169" s="58">
        <f t="shared" si="47"/>
        <v>3.9915966386554622</v>
      </c>
      <c r="O169" s="58">
        <f t="shared" si="55"/>
        <v>8.0084033613445378</v>
      </c>
      <c r="P169" s="58">
        <f t="shared" si="52"/>
        <v>12</v>
      </c>
      <c r="Q169" s="58" t="str">
        <f t="shared" si="48"/>
        <v>CDC Airborne LVL</v>
      </c>
      <c r="R169" s="56">
        <f t="shared" si="49"/>
        <v>38.8125</v>
      </c>
      <c r="S169" s="56">
        <f t="shared" si="50"/>
        <v>12.348323170731707</v>
      </c>
      <c r="T169" s="57">
        <f t="shared" si="53"/>
        <v>0.31815325399630806</v>
      </c>
      <c r="U169" s="56">
        <f t="shared" si="54"/>
        <v>51.160823170731703</v>
      </c>
    </row>
    <row r="170" spans="1:23" x14ac:dyDescent="0.25">
      <c r="A170" s="55" t="s">
        <v>176</v>
      </c>
      <c r="B170" s="5">
        <f t="shared" si="45"/>
        <v>323</v>
      </c>
      <c r="C170" s="5">
        <f t="shared" ref="C170:C177" si="59">C169</f>
        <v>5</v>
      </c>
      <c r="D170" s="34">
        <v>3</v>
      </c>
      <c r="E170" s="34"/>
      <c r="F170" s="34">
        <v>598</v>
      </c>
      <c r="G170" s="34"/>
      <c r="H170" s="34"/>
      <c r="I170" s="35">
        <f t="shared" si="56"/>
        <v>9</v>
      </c>
      <c r="J170" s="34">
        <f t="shared" si="57"/>
        <v>5382</v>
      </c>
      <c r="K170" s="56">
        <f t="shared" si="51"/>
        <v>30</v>
      </c>
      <c r="L170" s="76">
        <v>300</v>
      </c>
      <c r="M170" s="77">
        <v>0.1</v>
      </c>
      <c r="N170" s="58">
        <f t="shared" si="47"/>
        <v>0.33444816053511706</v>
      </c>
      <c r="O170" s="58">
        <f t="shared" si="55"/>
        <v>11.665551839464882</v>
      </c>
      <c r="P170" s="58">
        <f t="shared" si="52"/>
        <v>12</v>
      </c>
      <c r="Q170" s="65" t="str">
        <f t="shared" si="48"/>
        <v>CDC Airborne LVL</v>
      </c>
      <c r="R170" s="56">
        <f t="shared" si="49"/>
        <v>155.25</v>
      </c>
      <c r="S170" s="56">
        <f t="shared" si="50"/>
        <v>90.390243902439025</v>
      </c>
      <c r="T170" s="57">
        <f t="shared" si="53"/>
        <v>0.58222379325242524</v>
      </c>
      <c r="U170" s="56">
        <f t="shared" si="54"/>
        <v>245.64024390243901</v>
      </c>
    </row>
    <row r="171" spans="1:23" x14ac:dyDescent="0.25">
      <c r="A171" s="55" t="s">
        <v>175</v>
      </c>
      <c r="B171" s="5">
        <f t="shared" si="45"/>
        <v>324</v>
      </c>
      <c r="C171" s="5">
        <f t="shared" si="59"/>
        <v>5</v>
      </c>
      <c r="D171" s="34">
        <v>3</v>
      </c>
      <c r="E171" s="34"/>
      <c r="F171" s="34">
        <v>172</v>
      </c>
      <c r="G171" s="34">
        <f>SUM(F161:F171)</f>
        <v>2095</v>
      </c>
      <c r="H171" s="34"/>
      <c r="I171" s="35">
        <f t="shared" si="56"/>
        <v>9</v>
      </c>
      <c r="J171" s="34">
        <f t="shared" si="57"/>
        <v>1548</v>
      </c>
      <c r="K171" s="56">
        <f t="shared" si="51"/>
        <v>10</v>
      </c>
      <c r="L171" s="76">
        <v>100</v>
      </c>
      <c r="M171" s="77">
        <v>0.1</v>
      </c>
      <c r="N171" s="58">
        <f t="shared" si="47"/>
        <v>0.38759689922480622</v>
      </c>
      <c r="O171" s="58">
        <f t="shared" si="55"/>
        <v>11.612403100775193</v>
      </c>
      <c r="P171" s="58">
        <f t="shared" si="52"/>
        <v>12</v>
      </c>
      <c r="Q171" s="65" t="str">
        <f t="shared" si="48"/>
        <v>CDC Airborne LVL</v>
      </c>
      <c r="R171" s="56">
        <f t="shared" si="49"/>
        <v>51.749999999999993</v>
      </c>
      <c r="S171" s="56">
        <f t="shared" si="50"/>
        <v>25.880081300813007</v>
      </c>
      <c r="T171" s="57">
        <f t="shared" si="53"/>
        <v>0.50009818938769102</v>
      </c>
      <c r="U171" s="56">
        <f t="shared" si="54"/>
        <v>77.630081300813004</v>
      </c>
    </row>
    <row r="172" spans="1:23" s="42" customFormat="1" x14ac:dyDescent="0.25">
      <c r="A172" s="66" t="s">
        <v>181</v>
      </c>
      <c r="B172" s="67">
        <f t="shared" si="45"/>
        <v>325</v>
      </c>
      <c r="C172" s="67">
        <f t="shared" si="59"/>
        <v>5</v>
      </c>
      <c r="D172" s="68">
        <v>4</v>
      </c>
      <c r="E172" s="68"/>
      <c r="F172" s="68">
        <v>207</v>
      </c>
      <c r="G172" s="68"/>
      <c r="H172" s="68"/>
      <c r="I172" s="85">
        <f t="shared" si="56"/>
        <v>9</v>
      </c>
      <c r="J172" s="68">
        <f t="shared" si="57"/>
        <v>1863</v>
      </c>
      <c r="K172" s="69">
        <f t="shared" si="51"/>
        <v>95</v>
      </c>
      <c r="L172" s="80">
        <v>100</v>
      </c>
      <c r="M172" s="81">
        <v>0.95</v>
      </c>
      <c r="N172" s="71">
        <f t="shared" si="47"/>
        <v>3.0595813204508855</v>
      </c>
      <c r="O172" s="58">
        <f t="shared" si="55"/>
        <v>8.940418679549115</v>
      </c>
      <c r="P172" s="71">
        <f t="shared" si="52"/>
        <v>12</v>
      </c>
      <c r="Q172" s="71" t="str">
        <f t="shared" si="48"/>
        <v>CDC Airborne LVL</v>
      </c>
      <c r="R172" s="69">
        <f t="shared" si="49"/>
        <v>51.749999999999993</v>
      </c>
      <c r="S172" s="69">
        <f t="shared" si="50"/>
        <v>23.979674796747972</v>
      </c>
      <c r="T172" s="70">
        <f t="shared" si="53"/>
        <v>0.4633753583912652</v>
      </c>
      <c r="U172" s="69">
        <f t="shared" si="54"/>
        <v>75.729674796747958</v>
      </c>
      <c r="V172" s="47"/>
      <c r="W172" s="47"/>
    </row>
    <row r="173" spans="1:23" x14ac:dyDescent="0.25">
      <c r="A173" s="55" t="s">
        <v>176</v>
      </c>
      <c r="B173" s="5">
        <f t="shared" si="45"/>
        <v>326</v>
      </c>
      <c r="C173" s="5">
        <f t="shared" si="59"/>
        <v>5</v>
      </c>
      <c r="D173" s="34">
        <v>4</v>
      </c>
      <c r="E173" s="34"/>
      <c r="F173" s="34">
        <v>600</v>
      </c>
      <c r="G173" s="34"/>
      <c r="H173" s="34"/>
      <c r="I173" s="35">
        <f t="shared" si="56"/>
        <v>9</v>
      </c>
      <c r="J173" s="34">
        <f t="shared" si="57"/>
        <v>5400</v>
      </c>
      <c r="K173" s="56">
        <f t="shared" si="51"/>
        <v>332.5</v>
      </c>
      <c r="L173" s="76">
        <v>350</v>
      </c>
      <c r="M173" s="77">
        <v>0.95</v>
      </c>
      <c r="N173" s="58">
        <f t="shared" si="47"/>
        <v>3.6944444444444446</v>
      </c>
      <c r="O173" s="58">
        <f t="shared" si="55"/>
        <v>8.3055555555555554</v>
      </c>
      <c r="P173" s="58">
        <f t="shared" si="52"/>
        <v>12</v>
      </c>
      <c r="Q173" s="58" t="str">
        <f t="shared" si="48"/>
        <v>CDC Airborne LVL</v>
      </c>
      <c r="R173" s="56">
        <f t="shared" si="49"/>
        <v>181.125</v>
      </c>
      <c r="S173" s="56">
        <f t="shared" si="50"/>
        <v>64.57063008130082</v>
      </c>
      <c r="T173" s="57">
        <f t="shared" si="53"/>
        <v>0.3564976125951736</v>
      </c>
      <c r="U173" s="56">
        <f t="shared" si="54"/>
        <v>245.69563008130081</v>
      </c>
    </row>
    <row r="174" spans="1:23" x14ac:dyDescent="0.25">
      <c r="A174" s="55" t="s">
        <v>177</v>
      </c>
      <c r="B174" s="5">
        <f t="shared" si="45"/>
        <v>327</v>
      </c>
      <c r="C174" s="5">
        <f t="shared" si="59"/>
        <v>5</v>
      </c>
      <c r="D174" s="34">
        <v>4</v>
      </c>
      <c r="E174" s="34"/>
      <c r="F174" s="34">
        <v>400</v>
      </c>
      <c r="G174" s="34"/>
      <c r="H174" s="34"/>
      <c r="I174" s="35">
        <f t="shared" si="56"/>
        <v>9</v>
      </c>
      <c r="J174" s="34">
        <f t="shared" si="57"/>
        <v>3600</v>
      </c>
      <c r="K174" s="56">
        <f t="shared" si="51"/>
        <v>190</v>
      </c>
      <c r="L174" s="76">
        <v>200</v>
      </c>
      <c r="M174" s="77">
        <v>0.95</v>
      </c>
      <c r="N174" s="58">
        <f t="shared" si="47"/>
        <v>3.1666666666666665</v>
      </c>
      <c r="O174" s="58">
        <f t="shared" si="55"/>
        <v>8.8333333333333339</v>
      </c>
      <c r="P174" s="58">
        <f t="shared" si="52"/>
        <v>12</v>
      </c>
      <c r="Q174" s="58" t="str">
        <f t="shared" si="48"/>
        <v>CDC Airborne LVL</v>
      </c>
      <c r="R174" s="56">
        <f t="shared" si="49"/>
        <v>103.49999999999999</v>
      </c>
      <c r="S174" s="56">
        <f t="shared" si="50"/>
        <v>45.782520325203258</v>
      </c>
      <c r="T174" s="57">
        <f t="shared" si="53"/>
        <v>0.44234319154785762</v>
      </c>
      <c r="U174" s="56">
        <f t="shared" si="54"/>
        <v>149.28252032520325</v>
      </c>
    </row>
    <row r="175" spans="1:23" x14ac:dyDescent="0.25">
      <c r="A175" s="55" t="s">
        <v>178</v>
      </c>
      <c r="B175" s="5">
        <f t="shared" si="45"/>
        <v>328</v>
      </c>
      <c r="C175" s="5">
        <f t="shared" si="59"/>
        <v>5</v>
      </c>
      <c r="D175" s="34">
        <v>4</v>
      </c>
      <c r="E175" s="34"/>
      <c r="F175" s="34">
        <v>300</v>
      </c>
      <c r="G175" s="34">
        <f>SUM(F172:F175)</f>
        <v>1507</v>
      </c>
      <c r="H175" s="34"/>
      <c r="I175" s="35">
        <f t="shared" si="56"/>
        <v>9</v>
      </c>
      <c r="J175" s="34">
        <f t="shared" si="57"/>
        <v>2700</v>
      </c>
      <c r="K175" s="56">
        <f t="shared" si="51"/>
        <v>190</v>
      </c>
      <c r="L175" s="76">
        <v>200</v>
      </c>
      <c r="M175" s="77">
        <v>0.95</v>
      </c>
      <c r="N175" s="58">
        <f t="shared" si="47"/>
        <v>4.2222222222222223</v>
      </c>
      <c r="O175" s="58">
        <f t="shared" si="55"/>
        <v>7.7777777777777777</v>
      </c>
      <c r="P175" s="58">
        <f t="shared" si="52"/>
        <v>12</v>
      </c>
      <c r="Q175" s="58" t="str">
        <f t="shared" si="48"/>
        <v>CDC Airborne LVL</v>
      </c>
      <c r="R175" s="56">
        <f t="shared" si="49"/>
        <v>103.49999999999999</v>
      </c>
      <c r="S175" s="56">
        <f t="shared" si="50"/>
        <v>30.233739837398375</v>
      </c>
      <c r="T175" s="57">
        <f t="shared" si="53"/>
        <v>0.29211342838066068</v>
      </c>
      <c r="U175" s="56">
        <f t="shared" si="54"/>
        <v>133.73373983739836</v>
      </c>
    </row>
    <row r="176" spans="1:23" s="42" customFormat="1" x14ac:dyDescent="0.25">
      <c r="A176" s="66" t="s">
        <v>187</v>
      </c>
      <c r="B176" s="67">
        <f>B174+1</f>
        <v>328</v>
      </c>
      <c r="C176" s="67">
        <f t="shared" si="59"/>
        <v>5</v>
      </c>
      <c r="D176" s="68">
        <v>5</v>
      </c>
      <c r="E176" s="68"/>
      <c r="F176" s="68">
        <v>400</v>
      </c>
      <c r="G176" s="68"/>
      <c r="H176" s="68"/>
      <c r="I176" s="85">
        <f t="shared" si="56"/>
        <v>9</v>
      </c>
      <c r="J176" s="68">
        <f t="shared" si="57"/>
        <v>3600</v>
      </c>
      <c r="K176" s="69">
        <f t="shared" si="51"/>
        <v>237.5</v>
      </c>
      <c r="L176" s="80">
        <v>250</v>
      </c>
      <c r="M176" s="81">
        <v>0.95</v>
      </c>
      <c r="N176" s="71">
        <f t="shared" si="47"/>
        <v>3.9583333333333335</v>
      </c>
      <c r="O176" s="58">
        <f t="shared" si="55"/>
        <v>8.0416666666666661</v>
      </c>
      <c r="P176" s="71">
        <f t="shared" si="52"/>
        <v>12</v>
      </c>
      <c r="Q176" s="71" t="str">
        <f t="shared" si="48"/>
        <v>CDC Airborne LVL</v>
      </c>
      <c r="R176" s="69">
        <f t="shared" si="49"/>
        <v>129.375</v>
      </c>
      <c r="S176" s="69">
        <f t="shared" si="50"/>
        <v>41.679369918699187</v>
      </c>
      <c r="T176" s="70">
        <f t="shared" si="53"/>
        <v>0.32215938101410002</v>
      </c>
      <c r="U176" s="69">
        <f t="shared" si="54"/>
        <v>171.05436991869919</v>
      </c>
      <c r="V176" s="47"/>
      <c r="W176" s="47"/>
    </row>
    <row r="177" spans="1:23" x14ac:dyDescent="0.25">
      <c r="A177" s="55" t="s">
        <v>187</v>
      </c>
      <c r="B177" s="5">
        <f>B175+1</f>
        <v>329</v>
      </c>
      <c r="C177" s="5">
        <f t="shared" si="59"/>
        <v>5</v>
      </c>
      <c r="D177" s="34">
        <v>5</v>
      </c>
      <c r="E177" s="34"/>
      <c r="F177" s="34">
        <v>400</v>
      </c>
      <c r="G177" s="34">
        <f>SUM(F176:F177)</f>
        <v>800</v>
      </c>
      <c r="H177" s="59">
        <f>SUM(F139:F177)</f>
        <v>9127</v>
      </c>
      <c r="I177" s="35">
        <f t="shared" si="56"/>
        <v>9</v>
      </c>
      <c r="J177" s="34">
        <f t="shared" si="57"/>
        <v>3600</v>
      </c>
      <c r="K177" s="56">
        <f t="shared" si="51"/>
        <v>237.5</v>
      </c>
      <c r="L177" s="76">
        <v>250</v>
      </c>
      <c r="M177" s="77">
        <v>0.95</v>
      </c>
      <c r="N177" s="58">
        <f t="shared" si="47"/>
        <v>3.9583333333333335</v>
      </c>
      <c r="O177" s="58">
        <f t="shared" si="55"/>
        <v>8.0416666666666661</v>
      </c>
      <c r="P177" s="58">
        <f t="shared" si="52"/>
        <v>12</v>
      </c>
      <c r="Q177" s="58" t="str">
        <f t="shared" si="48"/>
        <v>CDC Airborne LVL</v>
      </c>
      <c r="R177" s="56">
        <f t="shared" si="49"/>
        <v>129.375</v>
      </c>
      <c r="S177" s="56">
        <f t="shared" si="50"/>
        <v>41.679369918699187</v>
      </c>
      <c r="T177" s="57">
        <f t="shared" si="53"/>
        <v>0.32215938101410002</v>
      </c>
      <c r="U177" s="56">
        <f t="shared" si="54"/>
        <v>171.05436991869919</v>
      </c>
    </row>
    <row r="178" spans="1:23" s="39" customFormat="1" x14ac:dyDescent="0.25">
      <c r="A178" s="60" t="s">
        <v>166</v>
      </c>
      <c r="B178" s="13">
        <v>300</v>
      </c>
      <c r="C178" s="13">
        <v>6</v>
      </c>
      <c r="D178" s="61">
        <v>1</v>
      </c>
      <c r="E178" s="61"/>
      <c r="F178" s="61">
        <v>121</v>
      </c>
      <c r="G178" s="61"/>
      <c r="H178" s="61"/>
      <c r="I178" s="84">
        <f t="shared" si="56"/>
        <v>9</v>
      </c>
      <c r="J178" s="61">
        <f t="shared" si="57"/>
        <v>1089</v>
      </c>
      <c r="K178" s="62">
        <f t="shared" si="51"/>
        <v>71.25</v>
      </c>
      <c r="L178" s="78">
        <v>75</v>
      </c>
      <c r="M178" s="79">
        <v>0.95</v>
      </c>
      <c r="N178" s="64">
        <f t="shared" si="47"/>
        <v>3.9256198347107438</v>
      </c>
      <c r="O178" s="58">
        <f t="shared" si="55"/>
        <v>8.0743801652892557</v>
      </c>
      <c r="P178" s="64">
        <f t="shared" si="52"/>
        <v>12</v>
      </c>
      <c r="Q178" s="64" t="str">
        <f t="shared" si="48"/>
        <v>CDC Airborne LVL</v>
      </c>
      <c r="R178" s="62">
        <f t="shared" si="49"/>
        <v>38.8125</v>
      </c>
      <c r="S178" s="62">
        <f t="shared" si="50"/>
        <v>12.659298780487804</v>
      </c>
      <c r="T178" s="63">
        <f t="shared" si="53"/>
        <v>0.32616550803189187</v>
      </c>
      <c r="U178" s="62">
        <f t="shared" si="54"/>
        <v>51.471798780487802</v>
      </c>
      <c r="V178" s="41"/>
      <c r="W178" s="41"/>
    </row>
    <row r="179" spans="1:23" x14ac:dyDescent="0.25">
      <c r="A179" s="55" t="s">
        <v>166</v>
      </c>
      <c r="B179" s="5">
        <f t="shared" ref="B179:B214" si="60">B178+1</f>
        <v>301</v>
      </c>
      <c r="C179" s="5">
        <f t="shared" ref="C179:C197" si="61">C178</f>
        <v>6</v>
      </c>
      <c r="D179" s="34">
        <v>1</v>
      </c>
      <c r="E179" s="34"/>
      <c r="F179" s="34">
        <v>119</v>
      </c>
      <c r="G179" s="34"/>
      <c r="H179" s="34"/>
      <c r="I179" s="35">
        <f t="shared" si="56"/>
        <v>9</v>
      </c>
      <c r="J179" s="34">
        <f t="shared" si="57"/>
        <v>1071</v>
      </c>
      <c r="K179" s="56">
        <f t="shared" si="51"/>
        <v>71.25</v>
      </c>
      <c r="L179" s="76">
        <v>75</v>
      </c>
      <c r="M179" s="77">
        <v>0.95</v>
      </c>
      <c r="N179" s="58">
        <f t="shared" si="47"/>
        <v>3.9915966386554622</v>
      </c>
      <c r="O179" s="58">
        <f t="shared" si="55"/>
        <v>8.0084033613445378</v>
      </c>
      <c r="P179" s="58">
        <f t="shared" si="52"/>
        <v>12</v>
      </c>
      <c r="Q179" s="58" t="str">
        <f t="shared" si="48"/>
        <v>CDC Airborne LVL</v>
      </c>
      <c r="R179" s="56">
        <f t="shared" si="49"/>
        <v>38.8125</v>
      </c>
      <c r="S179" s="56">
        <f t="shared" si="50"/>
        <v>12.348323170731707</v>
      </c>
      <c r="T179" s="57">
        <f t="shared" si="53"/>
        <v>0.31815325399630806</v>
      </c>
      <c r="U179" s="56">
        <f t="shared" si="54"/>
        <v>51.160823170731703</v>
      </c>
    </row>
    <row r="180" spans="1:23" x14ac:dyDescent="0.25">
      <c r="A180" s="55" t="s">
        <v>166</v>
      </c>
      <c r="B180" s="5">
        <f t="shared" si="60"/>
        <v>302</v>
      </c>
      <c r="C180" s="5">
        <f t="shared" si="61"/>
        <v>6</v>
      </c>
      <c r="D180" s="34">
        <v>1</v>
      </c>
      <c r="E180" s="34"/>
      <c r="F180" s="34">
        <v>119</v>
      </c>
      <c r="G180" s="34"/>
      <c r="H180" s="34"/>
      <c r="I180" s="35">
        <f t="shared" si="56"/>
        <v>9</v>
      </c>
      <c r="J180" s="34">
        <f t="shared" si="57"/>
        <v>1071</v>
      </c>
      <c r="K180" s="56">
        <f t="shared" si="51"/>
        <v>19.5</v>
      </c>
      <c r="L180" s="76">
        <v>75</v>
      </c>
      <c r="M180" s="77">
        <v>0.26</v>
      </c>
      <c r="N180" s="58">
        <f t="shared" si="47"/>
        <v>1.0924369747899159</v>
      </c>
      <c r="O180" s="58">
        <f t="shared" si="55"/>
        <v>10.907563025210084</v>
      </c>
      <c r="P180" s="58">
        <f t="shared" si="52"/>
        <v>12</v>
      </c>
      <c r="Q180" s="65" t="str">
        <f t="shared" si="48"/>
        <v>CDC Airborne LVL</v>
      </c>
      <c r="R180" s="56">
        <f t="shared" si="49"/>
        <v>38.8125</v>
      </c>
      <c r="S180" s="56">
        <f t="shared" si="50"/>
        <v>16.818597560975611</v>
      </c>
      <c r="T180" s="57">
        <f t="shared" si="53"/>
        <v>0.43332940575782575</v>
      </c>
      <c r="U180" s="56">
        <f t="shared" si="54"/>
        <v>55.631097560975611</v>
      </c>
    </row>
    <row r="181" spans="1:23" x14ac:dyDescent="0.25">
      <c r="A181" s="55" t="s">
        <v>166</v>
      </c>
      <c r="B181" s="5">
        <f t="shared" si="60"/>
        <v>303</v>
      </c>
      <c r="C181" s="5">
        <f t="shared" si="61"/>
        <v>6</v>
      </c>
      <c r="D181" s="34">
        <v>1</v>
      </c>
      <c r="E181" s="34"/>
      <c r="F181" s="34">
        <v>189</v>
      </c>
      <c r="G181" s="34"/>
      <c r="H181" s="34"/>
      <c r="I181" s="35">
        <f t="shared" si="56"/>
        <v>9</v>
      </c>
      <c r="J181" s="34">
        <f t="shared" si="57"/>
        <v>1701</v>
      </c>
      <c r="K181" s="56">
        <f t="shared" si="51"/>
        <v>95</v>
      </c>
      <c r="L181" s="76">
        <v>100</v>
      </c>
      <c r="M181" s="77">
        <v>0.95</v>
      </c>
      <c r="N181" s="58">
        <f t="shared" si="47"/>
        <v>3.3509700176366843</v>
      </c>
      <c r="O181" s="58">
        <f t="shared" si="55"/>
        <v>8.6490299823633165</v>
      </c>
      <c r="P181" s="58">
        <f t="shared" si="52"/>
        <v>12</v>
      </c>
      <c r="Q181" s="65" t="str">
        <f t="shared" si="48"/>
        <v>CDC Airborne LVL</v>
      </c>
      <c r="R181" s="56">
        <f t="shared" si="49"/>
        <v>51.749999999999993</v>
      </c>
      <c r="S181" s="56">
        <f t="shared" si="50"/>
        <v>21.180894308943092</v>
      </c>
      <c r="T181" s="57">
        <f t="shared" si="53"/>
        <v>0.40929264365107432</v>
      </c>
      <c r="U181" s="56">
        <f t="shared" si="54"/>
        <v>72.930894308943081</v>
      </c>
    </row>
    <row r="182" spans="1:23" x14ac:dyDescent="0.25">
      <c r="A182" s="55" t="s">
        <v>166</v>
      </c>
      <c r="B182" s="5">
        <f t="shared" si="60"/>
        <v>304</v>
      </c>
      <c r="C182" s="5">
        <f t="shared" si="61"/>
        <v>6</v>
      </c>
      <c r="D182" s="34">
        <v>1</v>
      </c>
      <c r="E182" s="34"/>
      <c r="F182" s="34">
        <v>118</v>
      </c>
      <c r="G182" s="34"/>
      <c r="H182" s="34"/>
      <c r="I182" s="35">
        <f t="shared" si="56"/>
        <v>9</v>
      </c>
      <c r="J182" s="34">
        <f t="shared" si="57"/>
        <v>1062</v>
      </c>
      <c r="K182" s="56">
        <f t="shared" si="51"/>
        <v>71.25</v>
      </c>
      <c r="L182" s="76">
        <v>75</v>
      </c>
      <c r="M182" s="77">
        <v>0.95</v>
      </c>
      <c r="N182" s="58">
        <f t="shared" si="47"/>
        <v>4.0254237288135597</v>
      </c>
      <c r="O182" s="58">
        <f t="shared" si="55"/>
        <v>7.9745762711864403</v>
      </c>
      <c r="P182" s="58">
        <f t="shared" si="52"/>
        <v>12</v>
      </c>
      <c r="Q182" s="65" t="str">
        <f t="shared" si="48"/>
        <v>CDC Airborne LVL</v>
      </c>
      <c r="R182" s="56">
        <f t="shared" si="49"/>
        <v>38.8125</v>
      </c>
      <c r="S182" s="56">
        <f t="shared" si="50"/>
        <v>12.192835365853657</v>
      </c>
      <c r="T182" s="57">
        <f t="shared" si="53"/>
        <v>0.31414712697851616</v>
      </c>
      <c r="U182" s="56">
        <f t="shared" si="54"/>
        <v>51.005335365853654</v>
      </c>
    </row>
    <row r="183" spans="1:23" x14ac:dyDescent="0.25">
      <c r="A183" s="55" t="s">
        <v>166</v>
      </c>
      <c r="B183" s="5">
        <f t="shared" si="60"/>
        <v>305</v>
      </c>
      <c r="C183" s="5">
        <f t="shared" si="61"/>
        <v>6</v>
      </c>
      <c r="D183" s="34">
        <v>1</v>
      </c>
      <c r="E183" s="34"/>
      <c r="F183" s="34">
        <v>117</v>
      </c>
      <c r="G183" s="34"/>
      <c r="H183" s="34"/>
      <c r="I183" s="35">
        <f t="shared" si="56"/>
        <v>9</v>
      </c>
      <c r="J183" s="34">
        <f t="shared" si="57"/>
        <v>1053</v>
      </c>
      <c r="K183" s="56">
        <f t="shared" si="51"/>
        <v>71.25</v>
      </c>
      <c r="L183" s="76">
        <v>75</v>
      </c>
      <c r="M183" s="77">
        <v>0.95</v>
      </c>
      <c r="N183" s="58">
        <f t="shared" si="47"/>
        <v>4.0598290598290596</v>
      </c>
      <c r="O183" s="58">
        <f t="shared" si="55"/>
        <v>7.9401709401709404</v>
      </c>
      <c r="P183" s="58">
        <f t="shared" si="52"/>
        <v>12</v>
      </c>
      <c r="Q183" s="58" t="str">
        <f t="shared" si="48"/>
        <v>CDC Airborne LVL</v>
      </c>
      <c r="R183" s="56">
        <f t="shared" si="49"/>
        <v>38.8125</v>
      </c>
      <c r="S183" s="56">
        <f t="shared" si="50"/>
        <v>12.03734756097561</v>
      </c>
      <c r="T183" s="57">
        <f t="shared" si="53"/>
        <v>0.31014099996072425</v>
      </c>
      <c r="U183" s="56">
        <f t="shared" si="54"/>
        <v>50.849847560975611</v>
      </c>
    </row>
    <row r="184" spans="1:23" x14ac:dyDescent="0.25">
      <c r="A184" s="55" t="s">
        <v>166</v>
      </c>
      <c r="B184" s="5">
        <f t="shared" si="60"/>
        <v>306</v>
      </c>
      <c r="C184" s="5">
        <f t="shared" si="61"/>
        <v>6</v>
      </c>
      <c r="D184" s="34">
        <v>1</v>
      </c>
      <c r="E184" s="34"/>
      <c r="F184" s="34">
        <v>113</v>
      </c>
      <c r="G184" s="34"/>
      <c r="H184" s="34"/>
      <c r="I184" s="35">
        <f t="shared" si="56"/>
        <v>9</v>
      </c>
      <c r="J184" s="34">
        <f t="shared" si="57"/>
        <v>1017</v>
      </c>
      <c r="K184" s="56">
        <f t="shared" si="51"/>
        <v>71.25</v>
      </c>
      <c r="L184" s="76">
        <v>75</v>
      </c>
      <c r="M184" s="77">
        <v>0.95</v>
      </c>
      <c r="N184" s="58">
        <f t="shared" si="47"/>
        <v>4.2035398230088497</v>
      </c>
      <c r="O184" s="58">
        <f t="shared" si="55"/>
        <v>7.7964601769911503</v>
      </c>
      <c r="P184" s="58">
        <f t="shared" si="52"/>
        <v>12</v>
      </c>
      <c r="Q184" s="58" t="str">
        <f t="shared" si="48"/>
        <v>CDC Airborne LVL</v>
      </c>
      <c r="R184" s="56">
        <f t="shared" si="49"/>
        <v>38.8125</v>
      </c>
      <c r="S184" s="56">
        <f t="shared" si="50"/>
        <v>11.415396341463415</v>
      </c>
      <c r="T184" s="57">
        <f t="shared" si="53"/>
        <v>0.29411649188955657</v>
      </c>
      <c r="U184" s="56">
        <f t="shared" si="54"/>
        <v>50.227896341463413</v>
      </c>
    </row>
    <row r="185" spans="1:23" x14ac:dyDescent="0.25">
      <c r="A185" s="55" t="s">
        <v>166</v>
      </c>
      <c r="B185" s="5">
        <f>B183+1</f>
        <v>306</v>
      </c>
      <c r="C185" s="5">
        <f t="shared" si="61"/>
        <v>6</v>
      </c>
      <c r="D185" s="34">
        <v>1</v>
      </c>
      <c r="E185" s="34"/>
      <c r="F185" s="34">
        <v>120</v>
      </c>
      <c r="G185" s="34"/>
      <c r="H185" s="34"/>
      <c r="I185" s="35">
        <f t="shared" si="56"/>
        <v>9</v>
      </c>
      <c r="J185" s="34">
        <f t="shared" si="57"/>
        <v>1080</v>
      </c>
      <c r="K185" s="56">
        <f t="shared" si="51"/>
        <v>71.25</v>
      </c>
      <c r="L185" s="76">
        <v>75</v>
      </c>
      <c r="M185" s="77">
        <v>0.95</v>
      </c>
      <c r="N185" s="58">
        <f t="shared" si="47"/>
        <v>3.9583333333333335</v>
      </c>
      <c r="O185" s="58">
        <f t="shared" si="55"/>
        <v>8.0416666666666661</v>
      </c>
      <c r="P185" s="58">
        <f t="shared" si="52"/>
        <v>12</v>
      </c>
      <c r="Q185" s="58" t="str">
        <f t="shared" si="48"/>
        <v>CDC Airborne LVL</v>
      </c>
      <c r="R185" s="56">
        <f t="shared" si="49"/>
        <v>38.8125</v>
      </c>
      <c r="S185" s="56">
        <f t="shared" si="50"/>
        <v>12.503810975609756</v>
      </c>
      <c r="T185" s="57">
        <f t="shared" si="53"/>
        <v>0.32215938101410002</v>
      </c>
      <c r="U185" s="56">
        <f t="shared" si="54"/>
        <v>51.316310975609753</v>
      </c>
    </row>
    <row r="186" spans="1:23" x14ac:dyDescent="0.25">
      <c r="A186" s="55" t="s">
        <v>182</v>
      </c>
      <c r="B186" s="5">
        <f>B182+1</f>
        <v>305</v>
      </c>
      <c r="C186" s="5">
        <f t="shared" si="61"/>
        <v>6</v>
      </c>
      <c r="D186" s="34">
        <v>1</v>
      </c>
      <c r="E186" s="34"/>
      <c r="F186" s="34">
        <v>290</v>
      </c>
      <c r="G186" s="34"/>
      <c r="H186" s="34"/>
      <c r="I186" s="35">
        <f t="shared" si="56"/>
        <v>9</v>
      </c>
      <c r="J186" s="34">
        <f t="shared" si="57"/>
        <v>2610</v>
      </c>
      <c r="K186" s="56">
        <f t="shared" si="51"/>
        <v>190</v>
      </c>
      <c r="L186" s="76">
        <v>200</v>
      </c>
      <c r="M186" s="77">
        <v>0.95</v>
      </c>
      <c r="N186" s="58">
        <f t="shared" si="47"/>
        <v>4.3678160919540234</v>
      </c>
      <c r="O186" s="58">
        <f t="shared" si="55"/>
        <v>7.6321839080459766</v>
      </c>
      <c r="P186" s="58">
        <f t="shared" si="52"/>
        <v>12</v>
      </c>
      <c r="Q186" s="58" t="str">
        <f t="shared" si="48"/>
        <v>CDC Airborne LVL</v>
      </c>
      <c r="R186" s="56">
        <f t="shared" si="49"/>
        <v>103.49999999999999</v>
      </c>
      <c r="S186" s="56">
        <f t="shared" si="50"/>
        <v>28.678861788617883</v>
      </c>
      <c r="T186" s="57">
        <f t="shared" si="53"/>
        <v>0.27709045206394095</v>
      </c>
      <c r="U186" s="56">
        <f t="shared" si="54"/>
        <v>132.17886178861787</v>
      </c>
    </row>
    <row r="187" spans="1:23" x14ac:dyDescent="0.25">
      <c r="A187" s="55" t="s">
        <v>183</v>
      </c>
      <c r="B187" s="5">
        <f>B182+1</f>
        <v>305</v>
      </c>
      <c r="C187" s="5">
        <f t="shared" si="61"/>
        <v>6</v>
      </c>
      <c r="D187" s="34">
        <v>1</v>
      </c>
      <c r="E187" s="34"/>
      <c r="F187" s="34">
        <v>280</v>
      </c>
      <c r="G187" s="34"/>
      <c r="H187" s="34"/>
      <c r="I187" s="35">
        <f t="shared" si="56"/>
        <v>9</v>
      </c>
      <c r="J187" s="34">
        <f t="shared" si="57"/>
        <v>2520</v>
      </c>
      <c r="K187" s="56">
        <f t="shared" si="51"/>
        <v>50</v>
      </c>
      <c r="L187" s="76">
        <v>200</v>
      </c>
      <c r="M187" s="77">
        <v>0.25</v>
      </c>
      <c r="N187" s="58">
        <f t="shared" si="47"/>
        <v>1.1904761904761905</v>
      </c>
      <c r="O187" s="58">
        <f t="shared" si="55"/>
        <v>10.80952380952381</v>
      </c>
      <c r="P187" s="58">
        <f t="shared" si="52"/>
        <v>12</v>
      </c>
      <c r="Q187" s="58" t="str">
        <f t="shared" si="48"/>
        <v>CDC Airborne LVL</v>
      </c>
      <c r="R187" s="56">
        <f t="shared" si="49"/>
        <v>103.49999999999999</v>
      </c>
      <c r="S187" s="56">
        <f t="shared" si="50"/>
        <v>39.217479674796749</v>
      </c>
      <c r="T187" s="57">
        <f t="shared" si="53"/>
        <v>0.37891284709948553</v>
      </c>
      <c r="U187" s="56">
        <f t="shared" si="54"/>
        <v>142.71747967479672</v>
      </c>
    </row>
    <row r="188" spans="1:23" x14ac:dyDescent="0.25">
      <c r="A188" s="55" t="s">
        <v>174</v>
      </c>
      <c r="B188" s="5">
        <f>B183+1</f>
        <v>306</v>
      </c>
      <c r="C188" s="5">
        <f t="shared" si="61"/>
        <v>6</v>
      </c>
      <c r="D188" s="34">
        <v>1</v>
      </c>
      <c r="E188" s="34"/>
      <c r="F188" s="34">
        <v>280</v>
      </c>
      <c r="G188" s="34"/>
      <c r="H188" s="34"/>
      <c r="I188" s="35">
        <f t="shared" si="56"/>
        <v>9</v>
      </c>
      <c r="J188" s="34">
        <f t="shared" si="57"/>
        <v>2520</v>
      </c>
      <c r="K188" s="56">
        <f t="shared" si="51"/>
        <v>50</v>
      </c>
      <c r="L188" s="76">
        <v>200</v>
      </c>
      <c r="M188" s="77">
        <v>0.25</v>
      </c>
      <c r="N188" s="58">
        <f t="shared" si="47"/>
        <v>1.1904761904761905</v>
      </c>
      <c r="O188" s="58">
        <f t="shared" si="55"/>
        <v>10.80952380952381</v>
      </c>
      <c r="P188" s="58">
        <f t="shared" si="52"/>
        <v>12</v>
      </c>
      <c r="Q188" s="58" t="str">
        <f t="shared" si="48"/>
        <v>CDC Airborne LVL</v>
      </c>
      <c r="R188" s="56">
        <f t="shared" si="49"/>
        <v>103.49999999999999</v>
      </c>
      <c r="S188" s="56">
        <f t="shared" si="50"/>
        <v>39.217479674796749</v>
      </c>
      <c r="T188" s="57">
        <f t="shared" si="53"/>
        <v>0.37891284709948553</v>
      </c>
      <c r="U188" s="56">
        <f t="shared" si="54"/>
        <v>142.71747967479672</v>
      </c>
    </row>
    <row r="189" spans="1:23" x14ac:dyDescent="0.25">
      <c r="A189" s="55" t="s">
        <v>168</v>
      </c>
      <c r="B189" s="5">
        <f>B188+1</f>
        <v>307</v>
      </c>
      <c r="C189" s="5">
        <f t="shared" si="61"/>
        <v>6</v>
      </c>
      <c r="D189" s="34">
        <v>1</v>
      </c>
      <c r="E189" s="34"/>
      <c r="F189" s="34">
        <v>82</v>
      </c>
      <c r="G189" s="34"/>
      <c r="H189" s="34"/>
      <c r="I189" s="35">
        <f t="shared" si="56"/>
        <v>9</v>
      </c>
      <c r="J189" s="34">
        <f t="shared" ref="J189:J220" si="62">F189*I189</f>
        <v>738</v>
      </c>
      <c r="K189" s="56">
        <f t="shared" si="51"/>
        <v>47.5</v>
      </c>
      <c r="L189" s="76">
        <v>50</v>
      </c>
      <c r="M189" s="77">
        <v>0.95</v>
      </c>
      <c r="N189" s="58">
        <f t="shared" si="47"/>
        <v>3.8617886178861789</v>
      </c>
      <c r="O189" s="58">
        <f t="shared" si="55"/>
        <v>8.1382113821138216</v>
      </c>
      <c r="P189" s="58">
        <f t="shared" si="52"/>
        <v>12</v>
      </c>
      <c r="Q189" s="58" t="str">
        <f t="shared" si="48"/>
        <v>CDC Airborne LVL</v>
      </c>
      <c r="R189" s="56">
        <f t="shared" si="49"/>
        <v>25.874999999999996</v>
      </c>
      <c r="S189" s="56">
        <f t="shared" si="50"/>
        <v>8.6468495934959346</v>
      </c>
      <c r="T189" s="57">
        <f t="shared" si="53"/>
        <v>0.33417776206747579</v>
      </c>
      <c r="U189" s="56">
        <f t="shared" si="54"/>
        <v>34.521849593495929</v>
      </c>
    </row>
    <row r="190" spans="1:23" x14ac:dyDescent="0.25">
      <c r="A190" s="55" t="s">
        <v>169</v>
      </c>
      <c r="B190" s="5">
        <f>B188+1</f>
        <v>307</v>
      </c>
      <c r="C190" s="5">
        <f t="shared" si="61"/>
        <v>6</v>
      </c>
      <c r="D190" s="34">
        <v>1</v>
      </c>
      <c r="E190" s="34"/>
      <c r="F190" s="34">
        <v>72</v>
      </c>
      <c r="G190" s="34"/>
      <c r="H190" s="34"/>
      <c r="I190" s="35">
        <f t="shared" si="56"/>
        <v>9</v>
      </c>
      <c r="J190" s="34">
        <f t="shared" si="62"/>
        <v>648</v>
      </c>
      <c r="K190" s="56">
        <f t="shared" si="51"/>
        <v>47.5</v>
      </c>
      <c r="L190" s="76">
        <v>50</v>
      </c>
      <c r="M190" s="77">
        <v>0.95</v>
      </c>
      <c r="N190" s="58">
        <f t="shared" si="47"/>
        <v>4.3981481481481479</v>
      </c>
      <c r="O190" s="58">
        <f t="shared" si="55"/>
        <v>7.6018518518518521</v>
      </c>
      <c r="P190" s="58">
        <f t="shared" si="52"/>
        <v>12</v>
      </c>
      <c r="Q190" s="58" t="str">
        <f t="shared" si="48"/>
        <v>CDC Airborne LVL</v>
      </c>
      <c r="R190" s="56">
        <f t="shared" si="49"/>
        <v>25.874999999999996</v>
      </c>
      <c r="S190" s="56">
        <f t="shared" si="50"/>
        <v>7.091971544715447</v>
      </c>
      <c r="T190" s="57">
        <f t="shared" si="53"/>
        <v>0.27408585680059705</v>
      </c>
      <c r="U190" s="56">
        <f t="shared" si="54"/>
        <v>32.966971544715442</v>
      </c>
    </row>
    <row r="191" spans="1:23" x14ac:dyDescent="0.25">
      <c r="A191" s="55" t="s">
        <v>185</v>
      </c>
      <c r="B191" s="5">
        <f>B189+1</f>
        <v>308</v>
      </c>
      <c r="C191" s="5">
        <f t="shared" si="61"/>
        <v>6</v>
      </c>
      <c r="D191" s="34">
        <v>1</v>
      </c>
      <c r="E191" s="34"/>
      <c r="F191" s="34">
        <v>73</v>
      </c>
      <c r="G191" s="34">
        <f>SUM(F178:F191)</f>
        <v>2093</v>
      </c>
      <c r="H191" s="34"/>
      <c r="I191" s="35">
        <f t="shared" si="56"/>
        <v>9</v>
      </c>
      <c r="J191" s="34">
        <f t="shared" si="62"/>
        <v>657</v>
      </c>
      <c r="K191" s="56">
        <f t="shared" si="51"/>
        <v>47.5</v>
      </c>
      <c r="L191" s="76">
        <v>50</v>
      </c>
      <c r="M191" s="77">
        <v>0.95</v>
      </c>
      <c r="N191" s="58">
        <f t="shared" si="47"/>
        <v>4.3378995433789953</v>
      </c>
      <c r="O191" s="58">
        <f t="shared" si="55"/>
        <v>7.6621004566210047</v>
      </c>
      <c r="P191" s="58">
        <f t="shared" si="52"/>
        <v>12</v>
      </c>
      <c r="Q191" s="58" t="str">
        <f t="shared" si="48"/>
        <v>CDC Airborne LVL</v>
      </c>
      <c r="R191" s="56">
        <f t="shared" si="49"/>
        <v>25.874999999999996</v>
      </c>
      <c r="S191" s="56">
        <f t="shared" si="50"/>
        <v>7.2474593495934974</v>
      </c>
      <c r="T191" s="57">
        <f t="shared" si="53"/>
        <v>0.28009504732728496</v>
      </c>
      <c r="U191" s="56">
        <f t="shared" si="54"/>
        <v>33.122459349593491</v>
      </c>
    </row>
    <row r="192" spans="1:23" s="42" customFormat="1" x14ac:dyDescent="0.25">
      <c r="A192" s="66" t="s">
        <v>170</v>
      </c>
      <c r="B192" s="67">
        <f t="shared" si="60"/>
        <v>309</v>
      </c>
      <c r="C192" s="67">
        <f t="shared" si="61"/>
        <v>6</v>
      </c>
      <c r="D192" s="68">
        <v>2</v>
      </c>
      <c r="E192" s="68"/>
      <c r="F192" s="68">
        <v>900</v>
      </c>
      <c r="G192" s="68"/>
      <c r="H192" s="68"/>
      <c r="I192" s="86">
        <f>I$15</f>
        <v>9</v>
      </c>
      <c r="J192" s="68">
        <f t="shared" si="62"/>
        <v>8100</v>
      </c>
      <c r="K192" s="69">
        <f t="shared" si="51"/>
        <v>522.5</v>
      </c>
      <c r="L192" s="80">
        <v>550</v>
      </c>
      <c r="M192" s="81">
        <v>0.95</v>
      </c>
      <c r="N192" s="71">
        <f t="shared" si="47"/>
        <v>3.8703703703703702</v>
      </c>
      <c r="O192" s="58">
        <f t="shared" si="55"/>
        <v>8.1296296296296298</v>
      </c>
      <c r="P192" s="71">
        <f t="shared" si="52"/>
        <v>12</v>
      </c>
      <c r="Q192" s="71" t="str">
        <f t="shared" si="48"/>
        <v>CDC Airborne LVL</v>
      </c>
      <c r="R192" s="69">
        <f t="shared" si="49"/>
        <v>284.625</v>
      </c>
      <c r="S192" s="69">
        <f t="shared" si="50"/>
        <v>94.804369918699194</v>
      </c>
      <c r="T192" s="70">
        <f t="shared" si="53"/>
        <v>0.33308518197171433</v>
      </c>
      <c r="U192" s="69">
        <f t="shared" si="54"/>
        <v>379.42936991869919</v>
      </c>
      <c r="V192" s="47"/>
      <c r="W192" s="47"/>
    </row>
    <row r="193" spans="1:23" x14ac:dyDescent="0.25">
      <c r="A193" s="55" t="s">
        <v>166</v>
      </c>
      <c r="B193" s="5">
        <f t="shared" si="60"/>
        <v>310</v>
      </c>
      <c r="C193" s="5">
        <f t="shared" si="61"/>
        <v>6</v>
      </c>
      <c r="D193" s="34">
        <v>2</v>
      </c>
      <c r="E193" s="34"/>
      <c r="F193" s="34">
        <v>131</v>
      </c>
      <c r="G193" s="34"/>
      <c r="H193" s="34"/>
      <c r="I193" s="35">
        <f t="shared" si="56"/>
        <v>9</v>
      </c>
      <c r="J193" s="34">
        <f t="shared" si="62"/>
        <v>1179</v>
      </c>
      <c r="K193" s="56">
        <f t="shared" si="51"/>
        <v>7.5</v>
      </c>
      <c r="L193" s="76">
        <v>75</v>
      </c>
      <c r="M193" s="77">
        <v>0.1</v>
      </c>
      <c r="N193" s="58">
        <f t="shared" si="47"/>
        <v>0.38167938931297712</v>
      </c>
      <c r="O193" s="58">
        <f t="shared" si="55"/>
        <v>11.618320610687023</v>
      </c>
      <c r="P193" s="58">
        <f t="shared" si="52"/>
        <v>12</v>
      </c>
      <c r="Q193" s="58" t="str">
        <f t="shared" si="48"/>
        <v>CDC Airborne LVL</v>
      </c>
      <c r="R193" s="56">
        <f t="shared" si="49"/>
        <v>38.8125</v>
      </c>
      <c r="S193" s="56">
        <f t="shared" si="50"/>
        <v>19.721036585365859</v>
      </c>
      <c r="T193" s="57">
        <f t="shared" si="53"/>
        <v>0.50811044342327494</v>
      </c>
      <c r="U193" s="56">
        <f t="shared" si="54"/>
        <v>58.533536585365859</v>
      </c>
    </row>
    <row r="194" spans="1:23" x14ac:dyDescent="0.25">
      <c r="A194" s="55" t="s">
        <v>166</v>
      </c>
      <c r="B194" s="5">
        <f t="shared" si="60"/>
        <v>311</v>
      </c>
      <c r="C194" s="5">
        <f t="shared" si="61"/>
        <v>6</v>
      </c>
      <c r="D194" s="34">
        <v>2</v>
      </c>
      <c r="E194" s="34"/>
      <c r="F194" s="34">
        <v>165</v>
      </c>
      <c r="G194" s="34"/>
      <c r="H194" s="34"/>
      <c r="I194" s="35">
        <f t="shared" si="56"/>
        <v>9</v>
      </c>
      <c r="J194" s="34">
        <f t="shared" si="62"/>
        <v>1485</v>
      </c>
      <c r="K194" s="56">
        <f t="shared" si="51"/>
        <v>25</v>
      </c>
      <c r="L194" s="76">
        <v>100</v>
      </c>
      <c r="M194" s="77">
        <v>0.25</v>
      </c>
      <c r="N194" s="58">
        <f t="shared" si="47"/>
        <v>1.0101010101010102</v>
      </c>
      <c r="O194" s="58">
        <f t="shared" si="55"/>
        <v>10.98989898989899</v>
      </c>
      <c r="P194" s="58">
        <f t="shared" si="52"/>
        <v>12</v>
      </c>
      <c r="Q194" s="58" t="str">
        <f t="shared" si="48"/>
        <v>CDC Airborne LVL</v>
      </c>
      <c r="R194" s="56">
        <f t="shared" si="49"/>
        <v>51.749999999999993</v>
      </c>
      <c r="S194" s="56">
        <f t="shared" si="50"/>
        <v>23.495934959349594</v>
      </c>
      <c r="T194" s="57">
        <f t="shared" si="53"/>
        <v>0.454027728683084</v>
      </c>
      <c r="U194" s="56">
        <f t="shared" si="54"/>
        <v>75.245934959349583</v>
      </c>
    </row>
    <row r="195" spans="1:23" x14ac:dyDescent="0.25">
      <c r="A195" s="55" t="s">
        <v>166</v>
      </c>
      <c r="B195" s="5">
        <f t="shared" si="60"/>
        <v>312</v>
      </c>
      <c r="C195" s="5">
        <f t="shared" si="61"/>
        <v>6</v>
      </c>
      <c r="D195" s="34">
        <v>2</v>
      </c>
      <c r="E195" s="34"/>
      <c r="F195" s="34">
        <v>120</v>
      </c>
      <c r="G195" s="34"/>
      <c r="H195" s="34"/>
      <c r="I195" s="35">
        <f t="shared" si="56"/>
        <v>9</v>
      </c>
      <c r="J195" s="34">
        <f t="shared" si="62"/>
        <v>1080</v>
      </c>
      <c r="K195" s="56">
        <f t="shared" si="51"/>
        <v>7.5</v>
      </c>
      <c r="L195" s="76">
        <v>75</v>
      </c>
      <c r="M195" s="77">
        <v>0.1</v>
      </c>
      <c r="N195" s="58">
        <f t="shared" si="47"/>
        <v>0.41666666666666669</v>
      </c>
      <c r="O195" s="58">
        <f t="shared" si="55"/>
        <v>11.583333333333334</v>
      </c>
      <c r="P195" s="58">
        <f t="shared" si="52"/>
        <v>12</v>
      </c>
      <c r="Q195" s="58" t="str">
        <f t="shared" si="48"/>
        <v>CDC Airborne LVL</v>
      </c>
      <c r="R195" s="56">
        <f t="shared" si="49"/>
        <v>38.8125</v>
      </c>
      <c r="S195" s="56">
        <f t="shared" si="50"/>
        <v>18.010670731707318</v>
      </c>
      <c r="T195" s="57">
        <f t="shared" si="53"/>
        <v>0.46404304622756376</v>
      </c>
      <c r="U195" s="56">
        <f t="shared" si="54"/>
        <v>56.823170731707322</v>
      </c>
    </row>
    <row r="196" spans="1:23" x14ac:dyDescent="0.25">
      <c r="A196" s="55" t="s">
        <v>166</v>
      </c>
      <c r="B196" s="5">
        <f t="shared" si="60"/>
        <v>313</v>
      </c>
      <c r="C196" s="5">
        <f t="shared" si="61"/>
        <v>6</v>
      </c>
      <c r="D196" s="34">
        <v>2</v>
      </c>
      <c r="E196" s="34"/>
      <c r="F196" s="34">
        <v>120</v>
      </c>
      <c r="G196" s="34"/>
      <c r="H196" s="34"/>
      <c r="I196" s="35">
        <f t="shared" si="56"/>
        <v>9</v>
      </c>
      <c r="J196" s="34">
        <f t="shared" si="62"/>
        <v>1080</v>
      </c>
      <c r="K196" s="56">
        <f t="shared" si="51"/>
        <v>71.25</v>
      </c>
      <c r="L196" s="76">
        <v>75</v>
      </c>
      <c r="M196" s="77">
        <v>0.95</v>
      </c>
      <c r="N196" s="58">
        <f t="shared" si="47"/>
        <v>3.9583333333333335</v>
      </c>
      <c r="O196" s="58">
        <f t="shared" si="55"/>
        <v>8.0416666666666661</v>
      </c>
      <c r="P196" s="58">
        <f t="shared" si="52"/>
        <v>12</v>
      </c>
      <c r="Q196" s="58" t="str">
        <f t="shared" si="48"/>
        <v>CDC Airborne LVL</v>
      </c>
      <c r="R196" s="56">
        <f t="shared" si="49"/>
        <v>38.8125</v>
      </c>
      <c r="S196" s="56">
        <f t="shared" si="50"/>
        <v>12.503810975609756</v>
      </c>
      <c r="T196" s="57">
        <f t="shared" si="53"/>
        <v>0.32215938101410002</v>
      </c>
      <c r="U196" s="56">
        <f t="shared" si="54"/>
        <v>51.316310975609753</v>
      </c>
    </row>
    <row r="197" spans="1:23" x14ac:dyDescent="0.25">
      <c r="A197" s="55" t="s">
        <v>166</v>
      </c>
      <c r="B197" s="5">
        <f>B195+1</f>
        <v>313</v>
      </c>
      <c r="C197" s="5">
        <f t="shared" si="61"/>
        <v>6</v>
      </c>
      <c r="D197" s="34">
        <v>2</v>
      </c>
      <c r="E197" s="34"/>
      <c r="F197" s="34">
        <v>165</v>
      </c>
      <c r="G197" s="34"/>
      <c r="H197" s="34"/>
      <c r="I197" s="35">
        <f t="shared" si="56"/>
        <v>9</v>
      </c>
      <c r="J197" s="34">
        <f t="shared" si="62"/>
        <v>1485</v>
      </c>
      <c r="K197" s="56">
        <f t="shared" si="51"/>
        <v>95</v>
      </c>
      <c r="L197" s="76">
        <v>100</v>
      </c>
      <c r="M197" s="77">
        <v>0.95</v>
      </c>
      <c r="N197" s="58">
        <f t="shared" si="47"/>
        <v>3.8383838383838382</v>
      </c>
      <c r="O197" s="58">
        <f t="shared" si="55"/>
        <v>8.1616161616161627</v>
      </c>
      <c r="P197" s="58">
        <f t="shared" si="52"/>
        <v>12</v>
      </c>
      <c r="Q197" s="58" t="str">
        <f t="shared" si="48"/>
        <v>CDC Airborne LVL</v>
      </c>
      <c r="R197" s="56">
        <f t="shared" si="49"/>
        <v>51.749999999999993</v>
      </c>
      <c r="S197" s="56">
        <f t="shared" si="50"/>
        <v>17.449186991869922</v>
      </c>
      <c r="T197" s="57">
        <f t="shared" si="53"/>
        <v>0.3371823573308198</v>
      </c>
      <c r="U197" s="56">
        <f t="shared" si="54"/>
        <v>69.199186991869908</v>
      </c>
    </row>
    <row r="198" spans="1:23" x14ac:dyDescent="0.25">
      <c r="A198" s="55" t="s">
        <v>166</v>
      </c>
      <c r="B198" s="5">
        <f>B196+1</f>
        <v>314</v>
      </c>
      <c r="C198" s="5">
        <f>C197</f>
        <v>6</v>
      </c>
      <c r="D198" s="34">
        <v>2</v>
      </c>
      <c r="E198" s="34"/>
      <c r="F198" s="34">
        <v>131</v>
      </c>
      <c r="G198" s="34"/>
      <c r="H198" s="34"/>
      <c r="I198" s="35">
        <f t="shared" si="56"/>
        <v>9</v>
      </c>
      <c r="J198" s="34">
        <f t="shared" si="62"/>
        <v>1179</v>
      </c>
      <c r="K198" s="56">
        <f t="shared" si="51"/>
        <v>95</v>
      </c>
      <c r="L198" s="76">
        <v>100</v>
      </c>
      <c r="M198" s="77">
        <v>0.95</v>
      </c>
      <c r="N198" s="58">
        <f t="shared" si="47"/>
        <v>4.8346055979643765</v>
      </c>
      <c r="O198" s="58">
        <f t="shared" si="55"/>
        <v>7.1653944020356235</v>
      </c>
      <c r="P198" s="58">
        <f t="shared" si="52"/>
        <v>12</v>
      </c>
      <c r="Q198" s="58" t="str">
        <f t="shared" si="48"/>
        <v>CDC Airborne LVL</v>
      </c>
      <c r="R198" s="56">
        <f t="shared" si="49"/>
        <v>51.749999999999993</v>
      </c>
      <c r="S198" s="56">
        <f t="shared" si="50"/>
        <v>12.162601626016261</v>
      </c>
      <c r="T198" s="57">
        <f t="shared" si="53"/>
        <v>0.23502611837712586</v>
      </c>
      <c r="U198" s="56">
        <f t="shared" si="54"/>
        <v>63.912601626016254</v>
      </c>
    </row>
    <row r="199" spans="1:23" x14ac:dyDescent="0.25">
      <c r="A199" s="55" t="s">
        <v>167</v>
      </c>
      <c r="B199" s="5">
        <f t="shared" si="60"/>
        <v>315</v>
      </c>
      <c r="C199" s="5">
        <f t="shared" ref="C199:C205" si="63">C198</f>
        <v>6</v>
      </c>
      <c r="D199" s="34">
        <v>2</v>
      </c>
      <c r="E199" s="34"/>
      <c r="F199" s="34">
        <v>900</v>
      </c>
      <c r="G199" s="34">
        <f>SUM(F192:F199)</f>
        <v>2632</v>
      </c>
      <c r="H199" s="34"/>
      <c r="I199" s="35">
        <f t="shared" si="56"/>
        <v>9</v>
      </c>
      <c r="J199" s="34">
        <f t="shared" si="62"/>
        <v>8100</v>
      </c>
      <c r="K199" s="56">
        <f t="shared" si="51"/>
        <v>50</v>
      </c>
      <c r="L199" s="76">
        <v>200</v>
      </c>
      <c r="M199" s="77">
        <v>0.25</v>
      </c>
      <c r="N199" s="58">
        <f t="shared" si="47"/>
        <v>0.37037037037037035</v>
      </c>
      <c r="O199" s="58">
        <f t="shared" si="55"/>
        <v>11.62962962962963</v>
      </c>
      <c r="P199" s="58">
        <f t="shared" si="52"/>
        <v>12</v>
      </c>
      <c r="Q199" s="65" t="str">
        <f t="shared" si="48"/>
        <v>CDC Airborne LVL</v>
      </c>
      <c r="R199" s="56">
        <f t="shared" si="49"/>
        <v>103.49999999999999</v>
      </c>
      <c r="S199" s="56">
        <f t="shared" si="50"/>
        <v>135.619918699187</v>
      </c>
      <c r="T199" s="57">
        <f t="shared" si="53"/>
        <v>1.3103373787361063</v>
      </c>
      <c r="U199" s="56">
        <f t="shared" si="54"/>
        <v>239.119918699187</v>
      </c>
    </row>
    <row r="200" spans="1:23" s="42" customFormat="1" x14ac:dyDescent="0.25">
      <c r="A200" s="66" t="s">
        <v>165</v>
      </c>
      <c r="B200" s="67">
        <f t="shared" si="60"/>
        <v>316</v>
      </c>
      <c r="C200" s="67">
        <f t="shared" si="63"/>
        <v>6</v>
      </c>
      <c r="D200" s="68">
        <v>3</v>
      </c>
      <c r="E200" s="68"/>
      <c r="F200" s="68">
        <v>423</v>
      </c>
      <c r="G200" s="68"/>
      <c r="H200" s="68"/>
      <c r="I200" s="85">
        <f t="shared" si="56"/>
        <v>9</v>
      </c>
      <c r="J200" s="68">
        <f t="shared" si="62"/>
        <v>3807</v>
      </c>
      <c r="K200" s="69">
        <f t="shared" si="51"/>
        <v>285</v>
      </c>
      <c r="L200" s="80">
        <v>300</v>
      </c>
      <c r="M200" s="81">
        <v>0.95</v>
      </c>
      <c r="N200" s="71">
        <f t="shared" si="47"/>
        <v>4.4917257683215128</v>
      </c>
      <c r="O200" s="58">
        <f t="shared" si="55"/>
        <v>7.5082742316784872</v>
      </c>
      <c r="P200" s="71">
        <f t="shared" si="52"/>
        <v>12</v>
      </c>
      <c r="Q200" s="71" t="str">
        <f t="shared" si="48"/>
        <v>CDC Airborne LVL</v>
      </c>
      <c r="R200" s="69">
        <f t="shared" si="49"/>
        <v>155.25</v>
      </c>
      <c r="S200" s="69">
        <f t="shared" si="50"/>
        <v>41.15243902439024</v>
      </c>
      <c r="T200" s="70">
        <f t="shared" si="53"/>
        <v>0.26507207101056518</v>
      </c>
      <c r="U200" s="69">
        <f t="shared" si="54"/>
        <v>196.40243902439025</v>
      </c>
      <c r="V200" s="47"/>
      <c r="W200" s="47"/>
    </row>
    <row r="201" spans="1:23" x14ac:dyDescent="0.25">
      <c r="A201" s="55" t="s">
        <v>166</v>
      </c>
      <c r="B201" s="73">
        <f t="shared" si="60"/>
        <v>317</v>
      </c>
      <c r="C201" s="73">
        <f t="shared" si="63"/>
        <v>6</v>
      </c>
      <c r="D201" s="34">
        <v>3</v>
      </c>
      <c r="E201" s="34"/>
      <c r="F201" s="34">
        <v>92</v>
      </c>
      <c r="G201" s="34"/>
      <c r="H201" s="34"/>
      <c r="I201" s="35">
        <f t="shared" si="56"/>
        <v>9</v>
      </c>
      <c r="J201" s="34">
        <f t="shared" si="62"/>
        <v>828</v>
      </c>
      <c r="K201" s="56">
        <f t="shared" si="51"/>
        <v>71.25</v>
      </c>
      <c r="L201" s="76">
        <v>75</v>
      </c>
      <c r="M201" s="77">
        <v>0.95</v>
      </c>
      <c r="N201" s="58">
        <f t="shared" si="47"/>
        <v>5.1630434782608692</v>
      </c>
      <c r="O201" s="58">
        <f t="shared" si="55"/>
        <v>6.8369565217391308</v>
      </c>
      <c r="P201" s="58">
        <f t="shared" si="52"/>
        <v>12</v>
      </c>
      <c r="Q201" s="58" t="str">
        <f t="shared" si="48"/>
        <v>CDC Airborne LVL</v>
      </c>
      <c r="R201" s="56">
        <f t="shared" si="49"/>
        <v>38.8125</v>
      </c>
      <c r="S201" s="56">
        <f t="shared" si="50"/>
        <v>8.1501524390243905</v>
      </c>
      <c r="T201" s="57">
        <f t="shared" si="53"/>
        <v>0.20998782451592632</v>
      </c>
      <c r="U201" s="56">
        <f t="shared" si="54"/>
        <v>46.962652439024389</v>
      </c>
    </row>
    <row r="202" spans="1:23" x14ac:dyDescent="0.25">
      <c r="A202" s="55" t="s">
        <v>166</v>
      </c>
      <c r="B202" s="5">
        <f t="shared" si="60"/>
        <v>318</v>
      </c>
      <c r="C202" s="5">
        <f t="shared" si="63"/>
        <v>6</v>
      </c>
      <c r="D202" s="34">
        <v>3</v>
      </c>
      <c r="E202" s="34"/>
      <c r="F202" s="34">
        <v>105</v>
      </c>
      <c r="G202" s="34"/>
      <c r="H202" s="34"/>
      <c r="I202" s="35">
        <f t="shared" si="56"/>
        <v>9</v>
      </c>
      <c r="J202" s="34">
        <f t="shared" si="62"/>
        <v>945</v>
      </c>
      <c r="K202" s="56">
        <f t="shared" si="51"/>
        <v>71.25</v>
      </c>
      <c r="L202" s="76">
        <v>75</v>
      </c>
      <c r="M202" s="77">
        <v>0.95</v>
      </c>
      <c r="N202" s="58">
        <f t="shared" si="47"/>
        <v>4.5238095238095237</v>
      </c>
      <c r="O202" s="58">
        <f t="shared" si="55"/>
        <v>7.4761904761904763</v>
      </c>
      <c r="P202" s="58">
        <f t="shared" si="52"/>
        <v>12</v>
      </c>
      <c r="Q202" s="58" t="str">
        <f t="shared" si="48"/>
        <v>CDC Airborne LVL</v>
      </c>
      <c r="R202" s="56">
        <f t="shared" si="49"/>
        <v>38.8125</v>
      </c>
      <c r="S202" s="56">
        <f t="shared" si="50"/>
        <v>10.171493902439025</v>
      </c>
      <c r="T202" s="57">
        <f t="shared" si="53"/>
        <v>0.26206747574722122</v>
      </c>
      <c r="U202" s="56">
        <f t="shared" si="54"/>
        <v>48.983993902439025</v>
      </c>
    </row>
    <row r="203" spans="1:23" x14ac:dyDescent="0.25">
      <c r="A203" s="55" t="s">
        <v>166</v>
      </c>
      <c r="B203" s="5">
        <f t="shared" si="60"/>
        <v>319</v>
      </c>
      <c r="C203" s="5">
        <f t="shared" si="63"/>
        <v>6</v>
      </c>
      <c r="D203" s="34">
        <v>3</v>
      </c>
      <c r="E203" s="34"/>
      <c r="F203" s="34">
        <v>118</v>
      </c>
      <c r="G203" s="34"/>
      <c r="H203" s="34"/>
      <c r="I203" s="35">
        <f t="shared" si="56"/>
        <v>9</v>
      </c>
      <c r="J203" s="34">
        <f t="shared" si="62"/>
        <v>1062</v>
      </c>
      <c r="K203" s="56">
        <f t="shared" si="51"/>
        <v>71.25</v>
      </c>
      <c r="L203" s="76">
        <v>75</v>
      </c>
      <c r="M203" s="77">
        <v>0.95</v>
      </c>
      <c r="N203" s="58">
        <f t="shared" si="47"/>
        <v>4.0254237288135597</v>
      </c>
      <c r="O203" s="58">
        <f t="shared" si="55"/>
        <v>7.9745762711864403</v>
      </c>
      <c r="P203" s="58">
        <f t="shared" si="52"/>
        <v>12</v>
      </c>
      <c r="Q203" s="58" t="str">
        <f t="shared" si="48"/>
        <v>CDC Airborne LVL</v>
      </c>
      <c r="R203" s="56">
        <f t="shared" si="49"/>
        <v>38.8125</v>
      </c>
      <c r="S203" s="56">
        <f t="shared" si="50"/>
        <v>12.192835365853657</v>
      </c>
      <c r="T203" s="57">
        <f t="shared" si="53"/>
        <v>0.31414712697851616</v>
      </c>
      <c r="U203" s="56">
        <f t="shared" si="54"/>
        <v>51.005335365853654</v>
      </c>
    </row>
    <row r="204" spans="1:23" x14ac:dyDescent="0.25">
      <c r="A204" s="55" t="s">
        <v>166</v>
      </c>
      <c r="B204" s="5">
        <f t="shared" si="60"/>
        <v>320</v>
      </c>
      <c r="C204" s="5">
        <f t="shared" si="63"/>
        <v>6</v>
      </c>
      <c r="D204" s="34">
        <v>3</v>
      </c>
      <c r="E204" s="34"/>
      <c r="F204" s="34">
        <v>116</v>
      </c>
      <c r="G204" s="34"/>
      <c r="H204" s="34"/>
      <c r="I204" s="35">
        <f t="shared" si="56"/>
        <v>9</v>
      </c>
      <c r="J204" s="34">
        <f t="shared" si="62"/>
        <v>1044</v>
      </c>
      <c r="K204" s="56">
        <f t="shared" si="51"/>
        <v>71.25</v>
      </c>
      <c r="L204" s="76">
        <v>75</v>
      </c>
      <c r="M204" s="77">
        <v>0.95</v>
      </c>
      <c r="N204" s="58">
        <f t="shared" si="47"/>
        <v>4.0948275862068968</v>
      </c>
      <c r="O204" s="58">
        <f t="shared" si="55"/>
        <v>7.9051724137931032</v>
      </c>
      <c r="P204" s="58">
        <f t="shared" si="52"/>
        <v>12</v>
      </c>
      <c r="Q204" s="58" t="str">
        <f t="shared" si="48"/>
        <v>CDC Airborne LVL</v>
      </c>
      <c r="R204" s="56">
        <f t="shared" si="49"/>
        <v>38.8125</v>
      </c>
      <c r="S204" s="56">
        <f t="shared" si="50"/>
        <v>11.88185975609756</v>
      </c>
      <c r="T204" s="57">
        <f t="shared" si="53"/>
        <v>0.30613487294293229</v>
      </c>
      <c r="U204" s="56">
        <f t="shared" si="54"/>
        <v>50.694359756097562</v>
      </c>
    </row>
    <row r="205" spans="1:23" x14ac:dyDescent="0.25">
      <c r="A205" s="55" t="s">
        <v>166</v>
      </c>
      <c r="B205" s="5">
        <f t="shared" si="60"/>
        <v>321</v>
      </c>
      <c r="C205" s="5">
        <f t="shared" si="63"/>
        <v>6</v>
      </c>
      <c r="D205" s="34">
        <v>3</v>
      </c>
      <c r="E205" s="34"/>
      <c r="F205" s="34">
        <v>118</v>
      </c>
      <c r="G205" s="34"/>
      <c r="H205" s="34"/>
      <c r="I205" s="35">
        <f t="shared" si="56"/>
        <v>9</v>
      </c>
      <c r="J205" s="34">
        <f t="shared" si="62"/>
        <v>1062</v>
      </c>
      <c r="K205" s="56">
        <f t="shared" si="51"/>
        <v>71.25</v>
      </c>
      <c r="L205" s="76">
        <v>75</v>
      </c>
      <c r="M205" s="77">
        <v>0.95</v>
      </c>
      <c r="N205" s="58">
        <f t="shared" si="47"/>
        <v>4.0254237288135597</v>
      </c>
      <c r="O205" s="58">
        <f t="shared" si="55"/>
        <v>7.9745762711864403</v>
      </c>
      <c r="P205" s="58">
        <f t="shared" si="52"/>
        <v>12</v>
      </c>
      <c r="Q205" s="58" t="str">
        <f t="shared" si="48"/>
        <v>CDC Airborne LVL</v>
      </c>
      <c r="R205" s="56">
        <f t="shared" si="49"/>
        <v>38.8125</v>
      </c>
      <c r="S205" s="56">
        <f t="shared" si="50"/>
        <v>12.192835365853657</v>
      </c>
      <c r="T205" s="57">
        <f t="shared" si="53"/>
        <v>0.31414712697851616</v>
      </c>
      <c r="U205" s="56">
        <f t="shared" si="54"/>
        <v>51.005335365853654</v>
      </c>
    </row>
    <row r="206" spans="1:23" x14ac:dyDescent="0.25">
      <c r="A206" s="55" t="s">
        <v>166</v>
      </c>
      <c r="B206" s="5">
        <f>B204+1</f>
        <v>321</v>
      </c>
      <c r="C206" s="5">
        <f>C204</f>
        <v>6</v>
      </c>
      <c r="D206" s="34">
        <v>3</v>
      </c>
      <c r="E206" s="34"/>
      <c r="F206" s="34">
        <v>118</v>
      </c>
      <c r="G206" s="34"/>
      <c r="H206" s="34"/>
      <c r="I206" s="35">
        <f t="shared" si="56"/>
        <v>9</v>
      </c>
      <c r="J206" s="34">
        <f t="shared" si="62"/>
        <v>1062</v>
      </c>
      <c r="K206" s="56">
        <f t="shared" si="51"/>
        <v>71.25</v>
      </c>
      <c r="L206" s="76">
        <v>75</v>
      </c>
      <c r="M206" s="77">
        <v>0.95</v>
      </c>
      <c r="N206" s="58">
        <f t="shared" si="47"/>
        <v>4.0254237288135597</v>
      </c>
      <c r="O206" s="58">
        <f t="shared" si="55"/>
        <v>7.9745762711864403</v>
      </c>
      <c r="P206" s="58">
        <f t="shared" si="52"/>
        <v>12</v>
      </c>
      <c r="Q206" s="58" t="str">
        <f t="shared" si="48"/>
        <v>CDC Airborne LVL</v>
      </c>
      <c r="R206" s="56">
        <f t="shared" si="49"/>
        <v>38.8125</v>
      </c>
      <c r="S206" s="56">
        <f t="shared" si="50"/>
        <v>12.192835365853657</v>
      </c>
      <c r="T206" s="57">
        <f t="shared" si="53"/>
        <v>0.31414712697851616</v>
      </c>
      <c r="U206" s="56">
        <f t="shared" si="54"/>
        <v>51.005335365853654</v>
      </c>
    </row>
    <row r="207" spans="1:23" x14ac:dyDescent="0.25">
      <c r="A207" s="55" t="s">
        <v>166</v>
      </c>
      <c r="B207" s="5">
        <f>B204+1</f>
        <v>321</v>
      </c>
      <c r="C207" s="5">
        <f>C204</f>
        <v>6</v>
      </c>
      <c r="D207" s="34">
        <v>3</v>
      </c>
      <c r="E207" s="34"/>
      <c r="F207" s="34">
        <v>116</v>
      </c>
      <c r="G207" s="34"/>
      <c r="H207" s="34"/>
      <c r="I207" s="35">
        <f t="shared" si="56"/>
        <v>9</v>
      </c>
      <c r="J207" s="34">
        <f t="shared" si="62"/>
        <v>1044</v>
      </c>
      <c r="K207" s="56">
        <f t="shared" si="51"/>
        <v>71.25</v>
      </c>
      <c r="L207" s="76">
        <v>75</v>
      </c>
      <c r="M207" s="77">
        <v>0.95</v>
      </c>
      <c r="N207" s="58">
        <f t="shared" si="47"/>
        <v>4.0948275862068968</v>
      </c>
      <c r="O207" s="58">
        <f t="shared" si="55"/>
        <v>7.9051724137931032</v>
      </c>
      <c r="P207" s="58">
        <f t="shared" si="52"/>
        <v>12</v>
      </c>
      <c r="Q207" s="58" t="str">
        <f t="shared" si="48"/>
        <v>CDC Airborne LVL</v>
      </c>
      <c r="R207" s="56">
        <f t="shared" si="49"/>
        <v>38.8125</v>
      </c>
      <c r="S207" s="56">
        <f t="shared" si="50"/>
        <v>11.88185975609756</v>
      </c>
      <c r="T207" s="57">
        <f t="shared" si="53"/>
        <v>0.30613487294293229</v>
      </c>
      <c r="U207" s="56">
        <f t="shared" si="54"/>
        <v>50.694359756097562</v>
      </c>
    </row>
    <row r="208" spans="1:23" x14ac:dyDescent="0.25">
      <c r="A208" s="55" t="s">
        <v>166</v>
      </c>
      <c r="B208" s="5">
        <f>B205+1</f>
        <v>322</v>
      </c>
      <c r="C208" s="5">
        <f>C205</f>
        <v>6</v>
      </c>
      <c r="D208" s="34">
        <v>3</v>
      </c>
      <c r="E208" s="34"/>
      <c r="F208" s="34">
        <v>119</v>
      </c>
      <c r="G208" s="34"/>
      <c r="H208" s="34"/>
      <c r="I208" s="35">
        <f t="shared" si="56"/>
        <v>9</v>
      </c>
      <c r="J208" s="34">
        <f t="shared" si="62"/>
        <v>1071</v>
      </c>
      <c r="K208" s="56">
        <f t="shared" si="51"/>
        <v>71.25</v>
      </c>
      <c r="L208" s="76">
        <v>75</v>
      </c>
      <c r="M208" s="77">
        <v>0.95</v>
      </c>
      <c r="N208" s="58">
        <f t="shared" si="47"/>
        <v>3.9915966386554622</v>
      </c>
      <c r="O208" s="58">
        <f t="shared" si="55"/>
        <v>8.0084033613445378</v>
      </c>
      <c r="P208" s="58">
        <f t="shared" si="52"/>
        <v>12</v>
      </c>
      <c r="Q208" s="58" t="str">
        <f t="shared" si="48"/>
        <v>CDC Airborne LVL</v>
      </c>
      <c r="R208" s="56">
        <f t="shared" si="49"/>
        <v>38.8125</v>
      </c>
      <c r="S208" s="56">
        <f t="shared" si="50"/>
        <v>12.348323170731707</v>
      </c>
      <c r="T208" s="57">
        <f t="shared" si="53"/>
        <v>0.31815325399630806</v>
      </c>
      <c r="U208" s="56">
        <f t="shared" si="54"/>
        <v>51.160823170731703</v>
      </c>
    </row>
    <row r="209" spans="1:23" x14ac:dyDescent="0.25">
      <c r="A209" s="55" t="s">
        <v>176</v>
      </c>
      <c r="B209" s="5">
        <f t="shared" si="60"/>
        <v>323</v>
      </c>
      <c r="C209" s="5">
        <f t="shared" ref="C209:C216" si="64">C208</f>
        <v>6</v>
      </c>
      <c r="D209" s="34">
        <v>3</v>
      </c>
      <c r="E209" s="34"/>
      <c r="F209" s="34">
        <v>598</v>
      </c>
      <c r="G209" s="34"/>
      <c r="H209" s="34"/>
      <c r="I209" s="35">
        <f t="shared" si="56"/>
        <v>9</v>
      </c>
      <c r="J209" s="34">
        <f t="shared" si="62"/>
        <v>5382</v>
      </c>
      <c r="K209" s="56">
        <f t="shared" si="51"/>
        <v>30</v>
      </c>
      <c r="L209" s="76">
        <v>300</v>
      </c>
      <c r="M209" s="77">
        <v>0.1</v>
      </c>
      <c r="N209" s="58">
        <f t="shared" ref="N209:N250" si="65">K209*60/J209</f>
        <v>0.33444816053511706</v>
      </c>
      <c r="O209" s="58">
        <f t="shared" si="55"/>
        <v>11.665551839464882</v>
      </c>
      <c r="P209" s="58">
        <f t="shared" si="52"/>
        <v>12</v>
      </c>
      <c r="Q209" s="65" t="str">
        <f t="shared" ref="Q209:Q250" si="66">IF(P209&gt;=12,"CDC Airborne LVL",IF(P209&gt;=6,"CDC &amp; Harvard LVL",IF(P209&gt;=5,"CDC LVL",IF(P209&gt;=4,"Low",IF(P209&gt;=3,"Poor",IF(P209&gt;=2,"Bad",IF(P209&gt;=1,"Very Bad","Fail")))))))</f>
        <v>CDC Airborne LVL</v>
      </c>
      <c r="R209" s="56">
        <f t="shared" ref="R209:R250" si="67">$B$10*L209</f>
        <v>155.25</v>
      </c>
      <c r="S209" s="56">
        <f t="shared" ref="S209:S250" si="68">$B$12*J209*(O209/12)</f>
        <v>90.390243902439025</v>
      </c>
      <c r="T209" s="57">
        <f t="shared" si="53"/>
        <v>0.58222379325242524</v>
      </c>
      <c r="U209" s="56">
        <f t="shared" si="54"/>
        <v>245.64024390243901</v>
      </c>
    </row>
    <row r="210" spans="1:23" x14ac:dyDescent="0.25">
      <c r="A210" s="55" t="s">
        <v>175</v>
      </c>
      <c r="B210" s="5">
        <f t="shared" si="60"/>
        <v>324</v>
      </c>
      <c r="C210" s="5">
        <f t="shared" si="64"/>
        <v>6</v>
      </c>
      <c r="D210" s="34">
        <v>3</v>
      </c>
      <c r="E210" s="34"/>
      <c r="F210" s="34">
        <v>172</v>
      </c>
      <c r="G210" s="34">
        <f>SUM(F200:F210)</f>
        <v>2095</v>
      </c>
      <c r="H210" s="34"/>
      <c r="I210" s="35">
        <f t="shared" si="56"/>
        <v>9</v>
      </c>
      <c r="J210" s="34">
        <f t="shared" si="62"/>
        <v>1548</v>
      </c>
      <c r="K210" s="56">
        <f t="shared" ref="K210:K250" si="69">L210*M210</f>
        <v>10</v>
      </c>
      <c r="L210" s="76">
        <v>100</v>
      </c>
      <c r="M210" s="77">
        <v>0.1</v>
      </c>
      <c r="N210" s="58">
        <f t="shared" si="65"/>
        <v>0.38759689922480622</v>
      </c>
      <c r="O210" s="58">
        <f t="shared" si="55"/>
        <v>11.612403100775193</v>
      </c>
      <c r="P210" s="58">
        <f t="shared" ref="P210:P250" si="70">N210+O210</f>
        <v>12</v>
      </c>
      <c r="Q210" s="65" t="str">
        <f t="shared" si="66"/>
        <v>CDC Airborne LVL</v>
      </c>
      <c r="R210" s="56">
        <f t="shared" si="67"/>
        <v>51.749999999999993</v>
      </c>
      <c r="S210" s="56">
        <f t="shared" si="68"/>
        <v>25.880081300813007</v>
      </c>
      <c r="T210" s="57">
        <f t="shared" ref="T210:T250" si="71">S210/R210</f>
        <v>0.50009818938769102</v>
      </c>
      <c r="U210" s="56">
        <f t="shared" ref="U210:U250" si="72">R210+S210</f>
        <v>77.630081300813004</v>
      </c>
    </row>
    <row r="211" spans="1:23" s="42" customFormat="1" x14ac:dyDescent="0.25">
      <c r="A211" s="66" t="s">
        <v>181</v>
      </c>
      <c r="B211" s="67">
        <f t="shared" si="60"/>
        <v>325</v>
      </c>
      <c r="C211" s="67">
        <f t="shared" si="64"/>
        <v>6</v>
      </c>
      <c r="D211" s="68">
        <v>4</v>
      </c>
      <c r="E211" s="68"/>
      <c r="F211" s="68">
        <v>207</v>
      </c>
      <c r="G211" s="68"/>
      <c r="H211" s="68"/>
      <c r="I211" s="85">
        <f t="shared" si="56"/>
        <v>9</v>
      </c>
      <c r="J211" s="68">
        <f t="shared" si="62"/>
        <v>1863</v>
      </c>
      <c r="K211" s="69">
        <f t="shared" si="69"/>
        <v>95</v>
      </c>
      <c r="L211" s="80">
        <v>100</v>
      </c>
      <c r="M211" s="81">
        <v>0.95</v>
      </c>
      <c r="N211" s="71">
        <f t="shared" si="65"/>
        <v>3.0595813204508855</v>
      </c>
      <c r="O211" s="58">
        <f t="shared" ref="O211:O250" si="73">ABS(12-N211)</f>
        <v>8.940418679549115</v>
      </c>
      <c r="P211" s="71">
        <f t="shared" si="70"/>
        <v>12</v>
      </c>
      <c r="Q211" s="71" t="str">
        <f t="shared" si="66"/>
        <v>CDC Airborne LVL</v>
      </c>
      <c r="R211" s="69">
        <f t="shared" si="67"/>
        <v>51.749999999999993</v>
      </c>
      <c r="S211" s="69">
        <f t="shared" si="68"/>
        <v>23.979674796747972</v>
      </c>
      <c r="T211" s="70">
        <f t="shared" si="71"/>
        <v>0.4633753583912652</v>
      </c>
      <c r="U211" s="69">
        <f t="shared" si="72"/>
        <v>75.729674796747958</v>
      </c>
      <c r="V211" s="47"/>
      <c r="W211" s="47"/>
    </row>
    <row r="212" spans="1:23" x14ac:dyDescent="0.25">
      <c r="A212" s="55" t="s">
        <v>176</v>
      </c>
      <c r="B212" s="5">
        <f t="shared" si="60"/>
        <v>326</v>
      </c>
      <c r="C212" s="5">
        <f t="shared" si="64"/>
        <v>6</v>
      </c>
      <c r="D212" s="34">
        <v>4</v>
      </c>
      <c r="E212" s="34"/>
      <c r="F212" s="34">
        <v>600</v>
      </c>
      <c r="G212" s="34"/>
      <c r="H212" s="34"/>
      <c r="I212" s="35">
        <f t="shared" si="56"/>
        <v>9</v>
      </c>
      <c r="J212" s="34">
        <f t="shared" si="62"/>
        <v>5400</v>
      </c>
      <c r="K212" s="56">
        <f t="shared" si="69"/>
        <v>332.5</v>
      </c>
      <c r="L212" s="76">
        <v>350</v>
      </c>
      <c r="M212" s="77">
        <v>0.95</v>
      </c>
      <c r="N212" s="58">
        <f t="shared" si="65"/>
        <v>3.6944444444444446</v>
      </c>
      <c r="O212" s="58">
        <f t="shared" si="73"/>
        <v>8.3055555555555554</v>
      </c>
      <c r="P212" s="58">
        <f t="shared" si="70"/>
        <v>12</v>
      </c>
      <c r="Q212" s="58" t="str">
        <f t="shared" si="66"/>
        <v>CDC Airborne LVL</v>
      </c>
      <c r="R212" s="56">
        <f t="shared" si="67"/>
        <v>181.125</v>
      </c>
      <c r="S212" s="56">
        <f t="shared" si="68"/>
        <v>64.57063008130082</v>
      </c>
      <c r="T212" s="57">
        <f t="shared" si="71"/>
        <v>0.3564976125951736</v>
      </c>
      <c r="U212" s="56">
        <f t="shared" si="72"/>
        <v>245.69563008130081</v>
      </c>
    </row>
    <row r="213" spans="1:23" x14ac:dyDescent="0.25">
      <c r="A213" s="55" t="s">
        <v>177</v>
      </c>
      <c r="B213" s="5">
        <f t="shared" si="60"/>
        <v>327</v>
      </c>
      <c r="C213" s="5">
        <f t="shared" si="64"/>
        <v>6</v>
      </c>
      <c r="D213" s="34">
        <v>4</v>
      </c>
      <c r="E213" s="34"/>
      <c r="F213" s="34">
        <v>400</v>
      </c>
      <c r="G213" s="34"/>
      <c r="H213" s="34"/>
      <c r="I213" s="35">
        <f t="shared" si="56"/>
        <v>9</v>
      </c>
      <c r="J213" s="34">
        <f t="shared" si="62"/>
        <v>3600</v>
      </c>
      <c r="K213" s="56">
        <f t="shared" si="69"/>
        <v>190</v>
      </c>
      <c r="L213" s="76">
        <v>200</v>
      </c>
      <c r="M213" s="77">
        <v>0.95</v>
      </c>
      <c r="N213" s="58">
        <f t="shared" si="65"/>
        <v>3.1666666666666665</v>
      </c>
      <c r="O213" s="58">
        <f t="shared" si="73"/>
        <v>8.8333333333333339</v>
      </c>
      <c r="P213" s="58">
        <f t="shared" si="70"/>
        <v>12</v>
      </c>
      <c r="Q213" s="58" t="str">
        <f t="shared" si="66"/>
        <v>CDC Airborne LVL</v>
      </c>
      <c r="R213" s="56">
        <f t="shared" si="67"/>
        <v>103.49999999999999</v>
      </c>
      <c r="S213" s="56">
        <f t="shared" si="68"/>
        <v>45.782520325203258</v>
      </c>
      <c r="T213" s="57">
        <f t="shared" si="71"/>
        <v>0.44234319154785762</v>
      </c>
      <c r="U213" s="56">
        <f t="shared" si="72"/>
        <v>149.28252032520325</v>
      </c>
    </row>
    <row r="214" spans="1:23" x14ac:dyDescent="0.25">
      <c r="A214" s="55" t="s">
        <v>178</v>
      </c>
      <c r="B214" s="5">
        <f t="shared" si="60"/>
        <v>328</v>
      </c>
      <c r="C214" s="5">
        <f t="shared" si="64"/>
        <v>6</v>
      </c>
      <c r="D214" s="34">
        <v>4</v>
      </c>
      <c r="E214" s="34"/>
      <c r="F214" s="34">
        <v>300</v>
      </c>
      <c r="G214" s="34">
        <f>SUM(F211:F214)</f>
        <v>1507</v>
      </c>
      <c r="H214" s="34"/>
      <c r="I214" s="35">
        <f t="shared" ref="I214:I250" si="74">I$15</f>
        <v>9</v>
      </c>
      <c r="J214" s="34">
        <f t="shared" si="62"/>
        <v>2700</v>
      </c>
      <c r="K214" s="56">
        <f t="shared" si="69"/>
        <v>190</v>
      </c>
      <c r="L214" s="76">
        <v>200</v>
      </c>
      <c r="M214" s="77">
        <v>0.95</v>
      </c>
      <c r="N214" s="58">
        <f t="shared" si="65"/>
        <v>4.2222222222222223</v>
      </c>
      <c r="O214" s="58">
        <f t="shared" si="73"/>
        <v>7.7777777777777777</v>
      </c>
      <c r="P214" s="58">
        <f t="shared" si="70"/>
        <v>12</v>
      </c>
      <c r="Q214" s="58" t="str">
        <f t="shared" si="66"/>
        <v>CDC Airborne LVL</v>
      </c>
      <c r="R214" s="56">
        <f t="shared" si="67"/>
        <v>103.49999999999999</v>
      </c>
      <c r="S214" s="56">
        <f t="shared" si="68"/>
        <v>30.233739837398375</v>
      </c>
      <c r="T214" s="57">
        <f t="shared" si="71"/>
        <v>0.29211342838066068</v>
      </c>
      <c r="U214" s="56">
        <f t="shared" si="72"/>
        <v>133.73373983739836</v>
      </c>
    </row>
    <row r="215" spans="1:23" s="42" customFormat="1" x14ac:dyDescent="0.25">
      <c r="A215" s="66" t="s">
        <v>187</v>
      </c>
      <c r="B215" s="67">
        <f>B213+1</f>
        <v>328</v>
      </c>
      <c r="C215" s="67">
        <f t="shared" si="64"/>
        <v>6</v>
      </c>
      <c r="D215" s="68">
        <v>5</v>
      </c>
      <c r="E215" s="68"/>
      <c r="F215" s="68">
        <v>400</v>
      </c>
      <c r="G215" s="68"/>
      <c r="H215" s="68"/>
      <c r="I215" s="85">
        <f t="shared" si="74"/>
        <v>9</v>
      </c>
      <c r="J215" s="68">
        <f t="shared" si="62"/>
        <v>3600</v>
      </c>
      <c r="K215" s="69">
        <f t="shared" si="69"/>
        <v>237.5</v>
      </c>
      <c r="L215" s="80">
        <v>250</v>
      </c>
      <c r="M215" s="81">
        <v>0.95</v>
      </c>
      <c r="N215" s="71">
        <f t="shared" si="65"/>
        <v>3.9583333333333335</v>
      </c>
      <c r="O215" s="58">
        <f t="shared" si="73"/>
        <v>8.0416666666666661</v>
      </c>
      <c r="P215" s="71">
        <f t="shared" si="70"/>
        <v>12</v>
      </c>
      <c r="Q215" s="71" t="str">
        <f t="shared" si="66"/>
        <v>CDC Airborne LVL</v>
      </c>
      <c r="R215" s="69">
        <f t="shared" si="67"/>
        <v>129.375</v>
      </c>
      <c r="S215" s="69">
        <f t="shared" si="68"/>
        <v>41.679369918699187</v>
      </c>
      <c r="T215" s="70">
        <f t="shared" si="71"/>
        <v>0.32215938101410002</v>
      </c>
      <c r="U215" s="69">
        <f t="shared" si="72"/>
        <v>171.05436991869919</v>
      </c>
      <c r="V215" s="47"/>
      <c r="W215" s="47"/>
    </row>
    <row r="216" spans="1:23" x14ac:dyDescent="0.25">
      <c r="A216" s="55" t="s">
        <v>187</v>
      </c>
      <c r="B216" s="5">
        <f>B214+1</f>
        <v>329</v>
      </c>
      <c r="C216" s="5">
        <f t="shared" si="64"/>
        <v>6</v>
      </c>
      <c r="D216" s="34">
        <v>5</v>
      </c>
      <c r="E216" s="34"/>
      <c r="F216" s="34">
        <v>400</v>
      </c>
      <c r="G216" s="34">
        <f>SUM(F215:F216)</f>
        <v>800</v>
      </c>
      <c r="H216" s="59">
        <f>SUM(F178:F216)</f>
        <v>9127</v>
      </c>
      <c r="I216" s="35">
        <f t="shared" si="74"/>
        <v>9</v>
      </c>
      <c r="J216" s="34">
        <f t="shared" si="62"/>
        <v>3600</v>
      </c>
      <c r="K216" s="56">
        <f t="shared" si="69"/>
        <v>237.5</v>
      </c>
      <c r="L216" s="76">
        <v>250</v>
      </c>
      <c r="M216" s="77">
        <v>0.95</v>
      </c>
      <c r="N216" s="58">
        <f t="shared" si="65"/>
        <v>3.9583333333333335</v>
      </c>
      <c r="O216" s="58">
        <f t="shared" si="73"/>
        <v>8.0416666666666661</v>
      </c>
      <c r="P216" s="58">
        <f t="shared" si="70"/>
        <v>12</v>
      </c>
      <c r="Q216" s="58" t="str">
        <f t="shared" si="66"/>
        <v>CDC Airborne LVL</v>
      </c>
      <c r="R216" s="56">
        <f t="shared" si="67"/>
        <v>129.375</v>
      </c>
      <c r="S216" s="56">
        <f t="shared" si="68"/>
        <v>41.679369918699187</v>
      </c>
      <c r="T216" s="57">
        <f t="shared" si="71"/>
        <v>0.32215938101410002</v>
      </c>
      <c r="U216" s="56">
        <f t="shared" si="72"/>
        <v>171.05436991869919</v>
      </c>
    </row>
    <row r="217" spans="1:23" s="39" customFormat="1" x14ac:dyDescent="0.25">
      <c r="A217" s="60" t="s">
        <v>197</v>
      </c>
      <c r="B217" s="13">
        <v>300</v>
      </c>
      <c r="C217" s="13">
        <v>7</v>
      </c>
      <c r="D217" s="61">
        <v>1</v>
      </c>
      <c r="E217" s="61"/>
      <c r="F217" s="61">
        <v>215</v>
      </c>
      <c r="G217" s="61"/>
      <c r="H217" s="61"/>
      <c r="I217" s="84">
        <f t="shared" si="74"/>
        <v>9</v>
      </c>
      <c r="J217" s="61">
        <f t="shared" si="62"/>
        <v>1935</v>
      </c>
      <c r="K217" s="62">
        <f t="shared" si="69"/>
        <v>71.25</v>
      </c>
      <c r="L217" s="78">
        <v>75</v>
      </c>
      <c r="M217" s="79">
        <v>0.95</v>
      </c>
      <c r="N217" s="64">
        <f t="shared" si="65"/>
        <v>2.2093023255813953</v>
      </c>
      <c r="O217" s="58">
        <f t="shared" si="73"/>
        <v>9.7906976744186043</v>
      </c>
      <c r="P217" s="64">
        <f t="shared" si="70"/>
        <v>12</v>
      </c>
      <c r="Q217" s="64" t="str">
        <f t="shared" si="66"/>
        <v>CDC Airborne LVL</v>
      </c>
      <c r="R217" s="62">
        <f t="shared" si="67"/>
        <v>38.8125</v>
      </c>
      <c r="S217" s="62">
        <f t="shared" si="68"/>
        <v>27.275152439024389</v>
      </c>
      <c r="T217" s="63">
        <f t="shared" si="71"/>
        <v>0.70274144770433211</v>
      </c>
      <c r="U217" s="62">
        <f t="shared" si="72"/>
        <v>66.087652439024396</v>
      </c>
      <c r="V217" s="41"/>
      <c r="W217" s="41"/>
    </row>
    <row r="218" spans="1:23" x14ac:dyDescent="0.25">
      <c r="A218" s="55" t="s">
        <v>313</v>
      </c>
      <c r="B218" s="5">
        <f t="shared" ref="B218:B248" si="75">B217+1</f>
        <v>301</v>
      </c>
      <c r="C218" s="5">
        <f t="shared" ref="C218:C229" si="76">C217</f>
        <v>7</v>
      </c>
      <c r="D218" s="34">
        <v>1</v>
      </c>
      <c r="E218" s="34"/>
      <c r="F218" s="34">
        <v>109</v>
      </c>
      <c r="G218" s="34"/>
      <c r="H218" s="34"/>
      <c r="I218" s="35">
        <f t="shared" si="74"/>
        <v>9</v>
      </c>
      <c r="J218" s="34">
        <f t="shared" si="62"/>
        <v>981</v>
      </c>
      <c r="K218" s="56">
        <f t="shared" si="69"/>
        <v>71.25</v>
      </c>
      <c r="L218" s="76">
        <v>75</v>
      </c>
      <c r="M218" s="77">
        <v>0.95</v>
      </c>
      <c r="N218" s="58">
        <f t="shared" si="65"/>
        <v>4.3577981651376145</v>
      </c>
      <c r="O218" s="58">
        <f t="shared" si="73"/>
        <v>7.6422018348623855</v>
      </c>
      <c r="P218" s="58">
        <f t="shared" si="70"/>
        <v>12</v>
      </c>
      <c r="Q218" s="58" t="str">
        <f t="shared" si="66"/>
        <v>CDC Airborne LVL</v>
      </c>
      <c r="R218" s="56">
        <f t="shared" si="67"/>
        <v>38.8125</v>
      </c>
      <c r="S218" s="56">
        <f t="shared" si="68"/>
        <v>10.793445121951219</v>
      </c>
      <c r="T218" s="57">
        <f t="shared" si="71"/>
        <v>0.2780919838183889</v>
      </c>
      <c r="U218" s="56">
        <f t="shared" si="72"/>
        <v>49.605945121951223</v>
      </c>
    </row>
    <row r="219" spans="1:23" x14ac:dyDescent="0.25">
      <c r="A219" s="55" t="s">
        <v>314</v>
      </c>
      <c r="B219" s="5">
        <f t="shared" si="75"/>
        <v>302</v>
      </c>
      <c r="C219" s="5">
        <f t="shared" si="76"/>
        <v>7</v>
      </c>
      <c r="D219" s="34">
        <v>1</v>
      </c>
      <c r="E219" s="34"/>
      <c r="F219" s="34">
        <v>242</v>
      </c>
      <c r="G219" s="34"/>
      <c r="H219" s="34"/>
      <c r="I219" s="35">
        <f t="shared" si="74"/>
        <v>9</v>
      </c>
      <c r="J219" s="34">
        <f t="shared" si="62"/>
        <v>2178</v>
      </c>
      <c r="K219" s="56">
        <f t="shared" si="69"/>
        <v>71.25</v>
      </c>
      <c r="L219" s="76">
        <v>75</v>
      </c>
      <c r="M219" s="77">
        <v>0.95</v>
      </c>
      <c r="N219" s="58">
        <f t="shared" si="65"/>
        <v>1.9628099173553719</v>
      </c>
      <c r="O219" s="58">
        <f t="shared" si="73"/>
        <v>10.037190082644628</v>
      </c>
      <c r="P219" s="58">
        <f t="shared" si="70"/>
        <v>12</v>
      </c>
      <c r="Q219" s="65" t="str">
        <f t="shared" si="66"/>
        <v>CDC Airborne LVL</v>
      </c>
      <c r="R219" s="56">
        <f t="shared" si="67"/>
        <v>38.8125</v>
      </c>
      <c r="S219" s="56">
        <f t="shared" si="68"/>
        <v>31.473323170731703</v>
      </c>
      <c r="T219" s="57">
        <f t="shared" si="71"/>
        <v>0.81090687718471377</v>
      </c>
      <c r="U219" s="56">
        <f t="shared" si="72"/>
        <v>70.285823170731703</v>
      </c>
    </row>
    <row r="220" spans="1:23" x14ac:dyDescent="0.25">
      <c r="A220" s="55" t="s">
        <v>315</v>
      </c>
      <c r="B220" s="5">
        <f t="shared" si="75"/>
        <v>303</v>
      </c>
      <c r="C220" s="5">
        <f t="shared" si="76"/>
        <v>7</v>
      </c>
      <c r="D220" s="34">
        <v>1</v>
      </c>
      <c r="E220" s="34"/>
      <c r="F220" s="34">
        <v>1220</v>
      </c>
      <c r="G220" s="34"/>
      <c r="H220" s="34"/>
      <c r="I220" s="35">
        <f t="shared" si="74"/>
        <v>9</v>
      </c>
      <c r="J220" s="34">
        <f t="shared" si="62"/>
        <v>10980</v>
      </c>
      <c r="K220" s="56">
        <f t="shared" si="69"/>
        <v>855</v>
      </c>
      <c r="L220" s="76">
        <v>900</v>
      </c>
      <c r="M220" s="77">
        <v>0.95</v>
      </c>
      <c r="N220" s="58">
        <f t="shared" si="65"/>
        <v>4.6721311475409832</v>
      </c>
      <c r="O220" s="58">
        <f t="shared" si="73"/>
        <v>7.3278688524590168</v>
      </c>
      <c r="P220" s="58">
        <f t="shared" si="70"/>
        <v>12</v>
      </c>
      <c r="Q220" s="65" t="str">
        <f t="shared" si="66"/>
        <v>CDC Airborne LVL</v>
      </c>
      <c r="R220" s="56">
        <f t="shared" si="67"/>
        <v>465.74999999999994</v>
      </c>
      <c r="S220" s="56">
        <f t="shared" si="68"/>
        <v>115.83841463414635</v>
      </c>
      <c r="T220" s="57">
        <f t="shared" si="71"/>
        <v>0.24871371902124823</v>
      </c>
      <c r="U220" s="56">
        <f t="shared" si="72"/>
        <v>581.58841463414626</v>
      </c>
    </row>
    <row r="221" spans="1:23" x14ac:dyDescent="0.25">
      <c r="A221" s="55" t="s">
        <v>198</v>
      </c>
      <c r="B221" s="5">
        <f t="shared" si="75"/>
        <v>304</v>
      </c>
      <c r="C221" s="5">
        <f t="shared" si="76"/>
        <v>7</v>
      </c>
      <c r="D221" s="34">
        <v>1</v>
      </c>
      <c r="E221" s="34"/>
      <c r="F221" s="34">
        <v>151</v>
      </c>
      <c r="G221" s="34"/>
      <c r="H221" s="34"/>
      <c r="I221" s="35">
        <f t="shared" si="74"/>
        <v>9</v>
      </c>
      <c r="J221" s="34">
        <f t="shared" ref="J221:J250" si="77">F221*I221</f>
        <v>1359</v>
      </c>
      <c r="K221" s="56">
        <f t="shared" si="69"/>
        <v>71.25</v>
      </c>
      <c r="L221" s="76">
        <v>75</v>
      </c>
      <c r="M221" s="77">
        <v>0.95</v>
      </c>
      <c r="N221" s="58">
        <f t="shared" si="65"/>
        <v>3.1456953642384105</v>
      </c>
      <c r="O221" s="58">
        <f t="shared" si="73"/>
        <v>8.85430463576159</v>
      </c>
      <c r="P221" s="58">
        <f t="shared" si="70"/>
        <v>12</v>
      </c>
      <c r="Q221" s="65" t="str">
        <f t="shared" si="66"/>
        <v>CDC Airborne LVL</v>
      </c>
      <c r="R221" s="56">
        <f t="shared" si="67"/>
        <v>38.8125</v>
      </c>
      <c r="S221" s="56">
        <f t="shared" si="68"/>
        <v>17.323932926829272</v>
      </c>
      <c r="T221" s="57">
        <f t="shared" si="71"/>
        <v>0.44634931856564952</v>
      </c>
      <c r="U221" s="56">
        <f t="shared" si="72"/>
        <v>56.136432926829272</v>
      </c>
    </row>
    <row r="222" spans="1:23" x14ac:dyDescent="0.25">
      <c r="A222" s="55" t="s">
        <v>176</v>
      </c>
      <c r="B222" s="5">
        <f t="shared" si="75"/>
        <v>305</v>
      </c>
      <c r="C222" s="5">
        <f t="shared" si="76"/>
        <v>7</v>
      </c>
      <c r="D222" s="34">
        <v>1</v>
      </c>
      <c r="E222" s="34"/>
      <c r="F222" s="34">
        <v>92</v>
      </c>
      <c r="G222" s="34"/>
      <c r="H222" s="34"/>
      <c r="I222" s="35">
        <f t="shared" si="74"/>
        <v>9</v>
      </c>
      <c r="J222" s="34">
        <f t="shared" si="77"/>
        <v>828</v>
      </c>
      <c r="K222" s="56">
        <f t="shared" si="69"/>
        <v>71.25</v>
      </c>
      <c r="L222" s="76">
        <v>75</v>
      </c>
      <c r="M222" s="77">
        <v>0.95</v>
      </c>
      <c r="N222" s="58">
        <f t="shared" si="65"/>
        <v>5.1630434782608692</v>
      </c>
      <c r="O222" s="58">
        <f t="shared" si="73"/>
        <v>6.8369565217391308</v>
      </c>
      <c r="P222" s="58">
        <f t="shared" si="70"/>
        <v>12</v>
      </c>
      <c r="Q222" s="58" t="str">
        <f t="shared" si="66"/>
        <v>CDC Airborne LVL</v>
      </c>
      <c r="R222" s="56">
        <f t="shared" si="67"/>
        <v>38.8125</v>
      </c>
      <c r="S222" s="56">
        <f t="shared" si="68"/>
        <v>8.1501524390243905</v>
      </c>
      <c r="T222" s="57">
        <f t="shared" si="71"/>
        <v>0.20998782451592632</v>
      </c>
      <c r="U222" s="56">
        <f t="shared" si="72"/>
        <v>46.962652439024389</v>
      </c>
    </row>
    <row r="223" spans="1:23" x14ac:dyDescent="0.25">
      <c r="A223" s="55" t="s">
        <v>169</v>
      </c>
      <c r="B223" s="5">
        <f t="shared" si="75"/>
        <v>306</v>
      </c>
      <c r="C223" s="5">
        <f t="shared" si="76"/>
        <v>7</v>
      </c>
      <c r="D223" s="34">
        <v>1</v>
      </c>
      <c r="E223" s="34"/>
      <c r="F223" s="34">
        <v>64</v>
      </c>
      <c r="G223" s="34">
        <f>SUM(F217:F223)</f>
        <v>2093</v>
      </c>
      <c r="H223" s="34"/>
      <c r="I223" s="35">
        <f t="shared" si="74"/>
        <v>9</v>
      </c>
      <c r="J223" s="34">
        <f t="shared" si="77"/>
        <v>576</v>
      </c>
      <c r="K223" s="56">
        <f t="shared" si="69"/>
        <v>5</v>
      </c>
      <c r="L223" s="76">
        <v>50</v>
      </c>
      <c r="M223" s="77">
        <v>0.1</v>
      </c>
      <c r="N223" s="58">
        <f t="shared" si="65"/>
        <v>0.52083333333333337</v>
      </c>
      <c r="O223" s="58">
        <f t="shared" si="73"/>
        <v>11.479166666666666</v>
      </c>
      <c r="P223" s="58">
        <f t="shared" si="70"/>
        <v>12</v>
      </c>
      <c r="Q223" s="58" t="str">
        <f t="shared" si="66"/>
        <v>CDC Airborne LVL</v>
      </c>
      <c r="R223" s="56">
        <f t="shared" si="67"/>
        <v>25.874999999999996</v>
      </c>
      <c r="S223" s="56">
        <f t="shared" si="68"/>
        <v>9.5193089430894311</v>
      </c>
      <c r="T223" s="57">
        <f t="shared" si="71"/>
        <v>0.36789599780055776</v>
      </c>
      <c r="U223" s="56">
        <f t="shared" si="72"/>
        <v>35.394308943089428</v>
      </c>
    </row>
    <row r="224" spans="1:23" s="42" customFormat="1" x14ac:dyDescent="0.25">
      <c r="A224" s="66" t="s">
        <v>170</v>
      </c>
      <c r="B224" s="67">
        <f t="shared" si="75"/>
        <v>307</v>
      </c>
      <c r="C224" s="67">
        <f t="shared" si="76"/>
        <v>7</v>
      </c>
      <c r="D224" s="68">
        <v>2</v>
      </c>
      <c r="E224" s="68"/>
      <c r="F224" s="68">
        <v>1279</v>
      </c>
      <c r="G224" s="68"/>
      <c r="H224" s="68"/>
      <c r="I224" s="86">
        <f>I$15</f>
        <v>9</v>
      </c>
      <c r="J224" s="68">
        <f t="shared" si="77"/>
        <v>11511</v>
      </c>
      <c r="K224" s="69">
        <f t="shared" si="69"/>
        <v>760</v>
      </c>
      <c r="L224" s="80">
        <v>800</v>
      </c>
      <c r="M224" s="81">
        <v>0.95</v>
      </c>
      <c r="N224" s="71">
        <f t="shared" si="65"/>
        <v>3.9614281991138909</v>
      </c>
      <c r="O224" s="58">
        <f t="shared" si="73"/>
        <v>8.0385718008861087</v>
      </c>
      <c r="P224" s="71">
        <f t="shared" si="70"/>
        <v>12</v>
      </c>
      <c r="Q224" s="71" t="str">
        <f t="shared" si="66"/>
        <v>CDC Airborne LVL</v>
      </c>
      <c r="R224" s="69">
        <f t="shared" si="67"/>
        <v>413.99999999999994</v>
      </c>
      <c r="S224" s="69">
        <f t="shared" si="68"/>
        <v>133.21849593495935</v>
      </c>
      <c r="T224" s="70">
        <f t="shared" si="71"/>
        <v>0.32178380660618205</v>
      </c>
      <c r="U224" s="69">
        <f t="shared" si="72"/>
        <v>547.21849593495926</v>
      </c>
      <c r="V224" s="47"/>
      <c r="W224" s="47"/>
    </row>
    <row r="225" spans="1:23" x14ac:dyDescent="0.25">
      <c r="A225" s="55" t="s">
        <v>199</v>
      </c>
      <c r="B225" s="5">
        <f t="shared" si="75"/>
        <v>308</v>
      </c>
      <c r="C225" s="5">
        <f t="shared" si="76"/>
        <v>7</v>
      </c>
      <c r="D225" s="34">
        <v>2</v>
      </c>
      <c r="E225" s="34"/>
      <c r="F225" s="34">
        <v>122</v>
      </c>
      <c r="G225" s="34"/>
      <c r="H225" s="34"/>
      <c r="I225" s="35">
        <f t="shared" si="74"/>
        <v>9</v>
      </c>
      <c r="J225" s="34">
        <f t="shared" si="77"/>
        <v>1098</v>
      </c>
      <c r="K225" s="56">
        <f t="shared" si="69"/>
        <v>95</v>
      </c>
      <c r="L225" s="76">
        <v>100</v>
      </c>
      <c r="M225" s="77">
        <v>0.95</v>
      </c>
      <c r="N225" s="58">
        <f t="shared" si="65"/>
        <v>5.1912568306010929</v>
      </c>
      <c r="O225" s="58">
        <f t="shared" si="73"/>
        <v>6.8087431693989071</v>
      </c>
      <c r="P225" s="58">
        <f t="shared" si="70"/>
        <v>12</v>
      </c>
      <c r="Q225" s="58" t="str">
        <f t="shared" si="66"/>
        <v>CDC Airborne LVL</v>
      </c>
      <c r="R225" s="56">
        <f t="shared" si="67"/>
        <v>51.749999999999993</v>
      </c>
      <c r="S225" s="56">
        <f t="shared" si="68"/>
        <v>10.763211382113822</v>
      </c>
      <c r="T225" s="57">
        <f t="shared" si="71"/>
        <v>0.20798476100703039</v>
      </c>
      <c r="U225" s="56">
        <f t="shared" si="72"/>
        <v>62.513211382113816</v>
      </c>
    </row>
    <row r="226" spans="1:23" x14ac:dyDescent="0.25">
      <c r="A226" s="55" t="s">
        <v>166</v>
      </c>
      <c r="B226" s="5">
        <f t="shared" si="75"/>
        <v>309</v>
      </c>
      <c r="C226" s="5">
        <f t="shared" si="76"/>
        <v>7</v>
      </c>
      <c r="D226" s="34">
        <v>2</v>
      </c>
      <c r="E226" s="34"/>
      <c r="F226" s="34">
        <v>122</v>
      </c>
      <c r="G226" s="34"/>
      <c r="H226" s="34"/>
      <c r="I226" s="35">
        <f t="shared" si="74"/>
        <v>9</v>
      </c>
      <c r="J226" s="34">
        <f t="shared" si="77"/>
        <v>1098</v>
      </c>
      <c r="K226" s="56">
        <f t="shared" si="69"/>
        <v>95</v>
      </c>
      <c r="L226" s="76">
        <v>100</v>
      </c>
      <c r="M226" s="77">
        <v>0.95</v>
      </c>
      <c r="N226" s="58">
        <f t="shared" si="65"/>
        <v>5.1912568306010929</v>
      </c>
      <c r="O226" s="58">
        <f t="shared" si="73"/>
        <v>6.8087431693989071</v>
      </c>
      <c r="P226" s="58">
        <f t="shared" si="70"/>
        <v>12</v>
      </c>
      <c r="Q226" s="58" t="str">
        <f t="shared" si="66"/>
        <v>CDC Airborne LVL</v>
      </c>
      <c r="R226" s="56">
        <f t="shared" si="67"/>
        <v>51.749999999999993</v>
      </c>
      <c r="S226" s="56">
        <f t="shared" si="68"/>
        <v>10.763211382113822</v>
      </c>
      <c r="T226" s="57">
        <f t="shared" si="71"/>
        <v>0.20798476100703039</v>
      </c>
      <c r="U226" s="56">
        <f t="shared" si="72"/>
        <v>62.513211382113816</v>
      </c>
    </row>
    <row r="227" spans="1:23" x14ac:dyDescent="0.25">
      <c r="A227" s="55" t="s">
        <v>313</v>
      </c>
      <c r="B227" s="5">
        <f t="shared" si="75"/>
        <v>310</v>
      </c>
      <c r="C227" s="5">
        <f t="shared" si="76"/>
        <v>7</v>
      </c>
      <c r="D227" s="34">
        <v>2</v>
      </c>
      <c r="E227" s="34"/>
      <c r="F227" s="34">
        <v>179</v>
      </c>
      <c r="G227" s="34"/>
      <c r="H227" s="34"/>
      <c r="I227" s="35">
        <f t="shared" si="74"/>
        <v>9</v>
      </c>
      <c r="J227" s="34">
        <f t="shared" si="77"/>
        <v>1611</v>
      </c>
      <c r="K227" s="56">
        <f t="shared" si="69"/>
        <v>95</v>
      </c>
      <c r="L227" s="76">
        <v>100</v>
      </c>
      <c r="M227" s="77">
        <v>0.95</v>
      </c>
      <c r="N227" s="58">
        <f t="shared" si="65"/>
        <v>3.5381750465549349</v>
      </c>
      <c r="O227" s="58">
        <f t="shared" si="73"/>
        <v>8.4618249534450651</v>
      </c>
      <c r="P227" s="58">
        <f t="shared" si="70"/>
        <v>12</v>
      </c>
      <c r="Q227" s="58" t="str">
        <f t="shared" si="66"/>
        <v>CDC Airborne LVL</v>
      </c>
      <c r="R227" s="56">
        <f t="shared" si="67"/>
        <v>51.749999999999993</v>
      </c>
      <c r="S227" s="56">
        <f t="shared" si="68"/>
        <v>19.626016260162601</v>
      </c>
      <c r="T227" s="57">
        <f t="shared" si="71"/>
        <v>0.37924669101763486</v>
      </c>
      <c r="U227" s="56">
        <f t="shared" si="72"/>
        <v>71.376016260162601</v>
      </c>
    </row>
    <row r="228" spans="1:23" x14ac:dyDescent="0.25">
      <c r="A228" s="55" t="s">
        <v>314</v>
      </c>
      <c r="B228" s="5">
        <f t="shared" si="75"/>
        <v>311</v>
      </c>
      <c r="C228" s="5">
        <f t="shared" si="76"/>
        <v>7</v>
      </c>
      <c r="D228" s="34">
        <v>2</v>
      </c>
      <c r="E228" s="34"/>
      <c r="F228" s="34">
        <v>250</v>
      </c>
      <c r="G228" s="34"/>
      <c r="H228" s="34"/>
      <c r="I228" s="35">
        <f t="shared" si="74"/>
        <v>9</v>
      </c>
      <c r="J228" s="34">
        <f t="shared" si="77"/>
        <v>2250</v>
      </c>
      <c r="K228" s="56">
        <f t="shared" si="69"/>
        <v>190</v>
      </c>
      <c r="L228" s="76">
        <v>200</v>
      </c>
      <c r="M228" s="77">
        <v>0.95</v>
      </c>
      <c r="N228" s="58">
        <f t="shared" si="65"/>
        <v>5.0666666666666664</v>
      </c>
      <c r="O228" s="58">
        <f t="shared" si="73"/>
        <v>6.9333333333333336</v>
      </c>
      <c r="P228" s="58">
        <f t="shared" si="70"/>
        <v>12</v>
      </c>
      <c r="Q228" s="58" t="str">
        <f t="shared" si="66"/>
        <v>CDC Airborne LVL</v>
      </c>
      <c r="R228" s="56">
        <f t="shared" si="67"/>
        <v>103.49999999999999</v>
      </c>
      <c r="S228" s="56">
        <f t="shared" si="68"/>
        <v>22.45934959349594</v>
      </c>
      <c r="T228" s="57">
        <f t="shared" si="71"/>
        <v>0.21699854679706226</v>
      </c>
      <c r="U228" s="56">
        <f t="shared" si="72"/>
        <v>125.95934959349593</v>
      </c>
    </row>
    <row r="229" spans="1:23" x14ac:dyDescent="0.25">
      <c r="A229" s="55" t="s">
        <v>179</v>
      </c>
      <c r="B229" s="5">
        <f>B227+1</f>
        <v>311</v>
      </c>
      <c r="C229" s="5">
        <f t="shared" si="76"/>
        <v>7</v>
      </c>
      <c r="D229" s="34">
        <v>2</v>
      </c>
      <c r="E229" s="34"/>
      <c r="F229" s="34">
        <v>162</v>
      </c>
      <c r="G229" s="34"/>
      <c r="H229" s="34"/>
      <c r="I229" s="35">
        <f t="shared" si="74"/>
        <v>9</v>
      </c>
      <c r="J229" s="34">
        <f t="shared" si="77"/>
        <v>1458</v>
      </c>
      <c r="K229" s="56">
        <f t="shared" si="69"/>
        <v>95</v>
      </c>
      <c r="L229" s="76">
        <v>100</v>
      </c>
      <c r="M229" s="77">
        <v>0.95</v>
      </c>
      <c r="N229" s="58">
        <f t="shared" si="65"/>
        <v>3.9094650205761319</v>
      </c>
      <c r="O229" s="58">
        <f t="shared" si="73"/>
        <v>8.0905349794238681</v>
      </c>
      <c r="P229" s="58">
        <f t="shared" si="70"/>
        <v>12</v>
      </c>
      <c r="Q229" s="58" t="str">
        <f t="shared" si="66"/>
        <v>CDC Airborne LVL</v>
      </c>
      <c r="R229" s="56">
        <f t="shared" si="67"/>
        <v>51.749999999999993</v>
      </c>
      <c r="S229" s="56">
        <f t="shared" si="68"/>
        <v>16.982723577235774</v>
      </c>
      <c r="T229" s="57">
        <f t="shared" si="71"/>
        <v>0.32816857154078793</v>
      </c>
      <c r="U229" s="56">
        <f t="shared" si="72"/>
        <v>68.73272357723576</v>
      </c>
    </row>
    <row r="230" spans="1:23" x14ac:dyDescent="0.25">
      <c r="A230" s="55" t="s">
        <v>200</v>
      </c>
      <c r="B230" s="5">
        <f>B228+1</f>
        <v>312</v>
      </c>
      <c r="C230" s="5">
        <f>C229</f>
        <v>7</v>
      </c>
      <c r="D230" s="34">
        <v>2</v>
      </c>
      <c r="E230" s="34"/>
      <c r="F230" s="34">
        <v>274</v>
      </c>
      <c r="G230" s="34"/>
      <c r="H230" s="34"/>
      <c r="I230" s="35">
        <f t="shared" si="74"/>
        <v>9</v>
      </c>
      <c r="J230" s="34">
        <f t="shared" si="77"/>
        <v>2466</v>
      </c>
      <c r="K230" s="56">
        <f t="shared" si="69"/>
        <v>190</v>
      </c>
      <c r="L230" s="76">
        <v>200</v>
      </c>
      <c r="M230" s="77">
        <v>0.95</v>
      </c>
      <c r="N230" s="58">
        <f t="shared" si="65"/>
        <v>4.6228710462287106</v>
      </c>
      <c r="O230" s="58">
        <f t="shared" si="73"/>
        <v>7.3771289537712894</v>
      </c>
      <c r="P230" s="58">
        <f t="shared" si="70"/>
        <v>12</v>
      </c>
      <c r="Q230" s="58" t="str">
        <f t="shared" si="66"/>
        <v>CDC Airborne LVL</v>
      </c>
      <c r="R230" s="56">
        <f t="shared" si="67"/>
        <v>103.49999999999999</v>
      </c>
      <c r="S230" s="56">
        <f t="shared" si="68"/>
        <v>26.191056910569102</v>
      </c>
      <c r="T230" s="57">
        <f t="shared" si="71"/>
        <v>0.25305368995718941</v>
      </c>
      <c r="U230" s="56">
        <f t="shared" si="72"/>
        <v>129.6910569105691</v>
      </c>
    </row>
    <row r="231" spans="1:23" x14ac:dyDescent="0.25">
      <c r="A231" s="55" t="s">
        <v>174</v>
      </c>
      <c r="B231" s="5">
        <f t="shared" si="75"/>
        <v>313</v>
      </c>
      <c r="C231" s="5">
        <f t="shared" ref="C231:C238" si="78">C230</f>
        <v>7</v>
      </c>
      <c r="D231" s="34">
        <v>2</v>
      </c>
      <c r="E231" s="34"/>
      <c r="F231" s="34">
        <v>244</v>
      </c>
      <c r="G231" s="34">
        <f>SUM(F224:F231)</f>
        <v>2632</v>
      </c>
      <c r="H231" s="34"/>
      <c r="I231" s="35">
        <f t="shared" si="74"/>
        <v>9</v>
      </c>
      <c r="J231" s="34">
        <f t="shared" si="77"/>
        <v>2196</v>
      </c>
      <c r="K231" s="56">
        <f t="shared" si="69"/>
        <v>80</v>
      </c>
      <c r="L231" s="76">
        <v>200</v>
      </c>
      <c r="M231" s="77">
        <v>0.4</v>
      </c>
      <c r="N231" s="58">
        <f t="shared" si="65"/>
        <v>2.1857923497267762</v>
      </c>
      <c r="O231" s="58">
        <f t="shared" si="73"/>
        <v>9.8142076502732234</v>
      </c>
      <c r="P231" s="58">
        <f t="shared" si="70"/>
        <v>12</v>
      </c>
      <c r="Q231" s="65" t="str">
        <f t="shared" si="66"/>
        <v>CDC Airborne LVL</v>
      </c>
      <c r="R231" s="56">
        <f t="shared" si="67"/>
        <v>103.49999999999999</v>
      </c>
      <c r="S231" s="56">
        <f t="shared" si="68"/>
        <v>31.028455284552845</v>
      </c>
      <c r="T231" s="57">
        <f t="shared" si="71"/>
        <v>0.29979183849809515</v>
      </c>
      <c r="U231" s="56">
        <f t="shared" si="72"/>
        <v>134.52845528455282</v>
      </c>
    </row>
    <row r="232" spans="1:23" s="42" customFormat="1" x14ac:dyDescent="0.25">
      <c r="A232" s="66" t="s">
        <v>168</v>
      </c>
      <c r="B232" s="67">
        <f t="shared" si="75"/>
        <v>314</v>
      </c>
      <c r="C232" s="67">
        <f t="shared" si="78"/>
        <v>7</v>
      </c>
      <c r="D232" s="68">
        <v>3</v>
      </c>
      <c r="E232" s="68"/>
      <c r="F232" s="68">
        <v>85</v>
      </c>
      <c r="G232" s="68"/>
      <c r="H232" s="68"/>
      <c r="I232" s="85">
        <f t="shared" si="74"/>
        <v>9</v>
      </c>
      <c r="J232" s="68">
        <f t="shared" si="77"/>
        <v>765</v>
      </c>
      <c r="K232" s="69">
        <f t="shared" si="69"/>
        <v>47.5</v>
      </c>
      <c r="L232" s="80">
        <v>50</v>
      </c>
      <c r="M232" s="81">
        <v>0.95</v>
      </c>
      <c r="N232" s="71">
        <f t="shared" si="65"/>
        <v>3.7254901960784315</v>
      </c>
      <c r="O232" s="58">
        <f t="shared" si="73"/>
        <v>8.2745098039215677</v>
      </c>
      <c r="P232" s="71">
        <f t="shared" si="70"/>
        <v>12</v>
      </c>
      <c r="Q232" s="71" t="str">
        <f t="shared" si="66"/>
        <v>CDC Airborne LVL</v>
      </c>
      <c r="R232" s="69">
        <f t="shared" si="67"/>
        <v>25.874999999999996</v>
      </c>
      <c r="S232" s="69">
        <f t="shared" si="68"/>
        <v>9.1133130081300795</v>
      </c>
      <c r="T232" s="70">
        <f t="shared" si="71"/>
        <v>0.35220533364753936</v>
      </c>
      <c r="U232" s="69">
        <f t="shared" si="72"/>
        <v>34.988313008130078</v>
      </c>
      <c r="V232" s="47"/>
      <c r="W232" s="47"/>
    </row>
    <row r="233" spans="1:23" s="21" customFormat="1" x14ac:dyDescent="0.25">
      <c r="A233" s="72" t="s">
        <v>201</v>
      </c>
      <c r="B233" s="73">
        <f>B232+1</f>
        <v>315</v>
      </c>
      <c r="C233" s="5">
        <f t="shared" si="78"/>
        <v>7</v>
      </c>
      <c r="D233" s="59">
        <v>3</v>
      </c>
      <c r="E233" s="59"/>
      <c r="F233" s="59">
        <v>84</v>
      </c>
      <c r="G233" s="59"/>
      <c r="H233" s="59"/>
      <c r="I233" s="87">
        <f t="shared" si="74"/>
        <v>9</v>
      </c>
      <c r="J233" s="59">
        <f t="shared" si="77"/>
        <v>756</v>
      </c>
      <c r="K233" s="74">
        <f t="shared" si="69"/>
        <v>47.5</v>
      </c>
      <c r="L233" s="82">
        <v>50</v>
      </c>
      <c r="M233" s="77">
        <v>0.95</v>
      </c>
      <c r="N233" s="65">
        <f t="shared" si="65"/>
        <v>3.7698412698412698</v>
      </c>
      <c r="O233" s="58">
        <f t="shared" si="73"/>
        <v>8.2301587301587311</v>
      </c>
      <c r="P233" s="65">
        <f t="shared" si="70"/>
        <v>12</v>
      </c>
      <c r="Q233" s="65" t="str">
        <f t="shared" si="66"/>
        <v>CDC Airborne LVL</v>
      </c>
      <c r="R233" s="74">
        <f t="shared" si="67"/>
        <v>25.874999999999996</v>
      </c>
      <c r="S233" s="74">
        <f t="shared" si="68"/>
        <v>8.9578252032520336</v>
      </c>
      <c r="T233" s="75">
        <f t="shared" si="71"/>
        <v>0.34619614312085156</v>
      </c>
      <c r="U233" s="74">
        <f t="shared" si="72"/>
        <v>34.832825203252028</v>
      </c>
      <c r="V233" s="46"/>
      <c r="W233" s="46"/>
    </row>
    <row r="234" spans="1:23" x14ac:dyDescent="0.25">
      <c r="A234" s="55" t="s">
        <v>201</v>
      </c>
      <c r="B234" s="73">
        <f>B233+1</f>
        <v>316</v>
      </c>
      <c r="C234" s="5">
        <f t="shared" si="78"/>
        <v>7</v>
      </c>
      <c r="D234" s="34">
        <v>3</v>
      </c>
      <c r="E234" s="34"/>
      <c r="F234" s="34">
        <v>92</v>
      </c>
      <c r="G234" s="34"/>
      <c r="H234" s="34"/>
      <c r="I234" s="35">
        <f t="shared" si="74"/>
        <v>9</v>
      </c>
      <c r="J234" s="34">
        <f t="shared" si="77"/>
        <v>828</v>
      </c>
      <c r="K234" s="56">
        <f t="shared" si="69"/>
        <v>47.5</v>
      </c>
      <c r="L234" s="76">
        <v>50</v>
      </c>
      <c r="M234" s="77">
        <v>0.95</v>
      </c>
      <c r="N234" s="58">
        <f t="shared" si="65"/>
        <v>3.4420289855072466</v>
      </c>
      <c r="O234" s="58">
        <f t="shared" si="73"/>
        <v>8.5579710144927539</v>
      </c>
      <c r="P234" s="58">
        <f t="shared" si="70"/>
        <v>12</v>
      </c>
      <c r="Q234" s="58" t="str">
        <f t="shared" si="66"/>
        <v>CDC Airborne LVL</v>
      </c>
      <c r="R234" s="56">
        <f t="shared" si="67"/>
        <v>25.874999999999996</v>
      </c>
      <c r="S234" s="56">
        <f t="shared" si="68"/>
        <v>10.201727642276424</v>
      </c>
      <c r="T234" s="57">
        <f t="shared" si="71"/>
        <v>0.39426966733435459</v>
      </c>
      <c r="U234" s="56">
        <f t="shared" si="72"/>
        <v>36.076727642276424</v>
      </c>
    </row>
    <row r="235" spans="1:23" x14ac:dyDescent="0.25">
      <c r="A235" s="55" t="s">
        <v>202</v>
      </c>
      <c r="B235" s="5">
        <f t="shared" si="75"/>
        <v>317</v>
      </c>
      <c r="C235" s="5">
        <f t="shared" si="78"/>
        <v>7</v>
      </c>
      <c r="D235" s="34">
        <v>3</v>
      </c>
      <c r="E235" s="34"/>
      <c r="F235" s="34">
        <v>88</v>
      </c>
      <c r="G235" s="34"/>
      <c r="H235" s="34"/>
      <c r="I235" s="35">
        <f t="shared" si="74"/>
        <v>9</v>
      </c>
      <c r="J235" s="34">
        <f t="shared" si="77"/>
        <v>792</v>
      </c>
      <c r="K235" s="56">
        <f t="shared" si="69"/>
        <v>47.5</v>
      </c>
      <c r="L235" s="76">
        <v>50</v>
      </c>
      <c r="M235" s="77">
        <v>0.95</v>
      </c>
      <c r="N235" s="58">
        <f t="shared" si="65"/>
        <v>3.5984848484848486</v>
      </c>
      <c r="O235" s="58">
        <f t="shared" si="73"/>
        <v>8.4015151515151523</v>
      </c>
      <c r="P235" s="58">
        <f t="shared" si="70"/>
        <v>12</v>
      </c>
      <c r="Q235" s="58" t="str">
        <f t="shared" si="66"/>
        <v>CDC Airborne LVL</v>
      </c>
      <c r="R235" s="56">
        <f t="shared" si="67"/>
        <v>25.874999999999996</v>
      </c>
      <c r="S235" s="56">
        <f t="shared" si="68"/>
        <v>9.5797764227642279</v>
      </c>
      <c r="T235" s="57">
        <f t="shared" si="71"/>
        <v>0.37023290522760305</v>
      </c>
      <c r="U235" s="56">
        <f t="shared" si="72"/>
        <v>35.454776422764226</v>
      </c>
    </row>
    <row r="236" spans="1:23" x14ac:dyDescent="0.25">
      <c r="A236" s="55" t="s">
        <v>202</v>
      </c>
      <c r="B236" s="5">
        <f t="shared" si="75"/>
        <v>318</v>
      </c>
      <c r="C236" s="5">
        <f t="shared" si="78"/>
        <v>7</v>
      </c>
      <c r="D236" s="34">
        <v>3</v>
      </c>
      <c r="E236" s="34"/>
      <c r="F236" s="34">
        <v>88</v>
      </c>
      <c r="G236" s="34"/>
      <c r="H236" s="34"/>
      <c r="I236" s="35">
        <f t="shared" si="74"/>
        <v>9</v>
      </c>
      <c r="J236" s="34">
        <f t="shared" si="77"/>
        <v>792</v>
      </c>
      <c r="K236" s="56">
        <f t="shared" si="69"/>
        <v>47.5</v>
      </c>
      <c r="L236" s="76">
        <v>50</v>
      </c>
      <c r="M236" s="77">
        <v>0.95</v>
      </c>
      <c r="N236" s="58">
        <f t="shared" si="65"/>
        <v>3.5984848484848486</v>
      </c>
      <c r="O236" s="58">
        <f t="shared" si="73"/>
        <v>8.4015151515151523</v>
      </c>
      <c r="P236" s="58">
        <f t="shared" si="70"/>
        <v>12</v>
      </c>
      <c r="Q236" s="58" t="str">
        <f t="shared" si="66"/>
        <v>CDC Airborne LVL</v>
      </c>
      <c r="R236" s="56">
        <f t="shared" si="67"/>
        <v>25.874999999999996</v>
      </c>
      <c r="S236" s="56">
        <f t="shared" si="68"/>
        <v>9.5797764227642279</v>
      </c>
      <c r="T236" s="57">
        <f t="shared" si="71"/>
        <v>0.37023290522760305</v>
      </c>
      <c r="U236" s="56">
        <f t="shared" si="72"/>
        <v>35.454776422764226</v>
      </c>
    </row>
    <row r="237" spans="1:23" x14ac:dyDescent="0.25">
      <c r="A237" s="55" t="s">
        <v>166</v>
      </c>
      <c r="B237" s="5">
        <f t="shared" si="75"/>
        <v>319</v>
      </c>
      <c r="C237" s="5">
        <f t="shared" si="78"/>
        <v>7</v>
      </c>
      <c r="D237" s="34">
        <v>3</v>
      </c>
      <c r="E237" s="34"/>
      <c r="F237" s="34">
        <v>119</v>
      </c>
      <c r="G237" s="34"/>
      <c r="H237" s="34"/>
      <c r="I237" s="35">
        <f t="shared" si="74"/>
        <v>9</v>
      </c>
      <c r="J237" s="34">
        <f t="shared" si="77"/>
        <v>1071</v>
      </c>
      <c r="K237" s="56">
        <f t="shared" si="69"/>
        <v>7.5</v>
      </c>
      <c r="L237" s="76">
        <v>75</v>
      </c>
      <c r="M237" s="77">
        <v>0.1</v>
      </c>
      <c r="N237" s="58">
        <f t="shared" si="65"/>
        <v>0.42016806722689076</v>
      </c>
      <c r="O237" s="58">
        <f t="shared" si="73"/>
        <v>11.579831932773109</v>
      </c>
      <c r="P237" s="58">
        <f t="shared" si="70"/>
        <v>12</v>
      </c>
      <c r="Q237" s="58" t="str">
        <f t="shared" si="66"/>
        <v>CDC Airborne LVL</v>
      </c>
      <c r="R237" s="56">
        <f t="shared" si="67"/>
        <v>38.8125</v>
      </c>
      <c r="S237" s="56">
        <f t="shared" si="68"/>
        <v>17.855182926829269</v>
      </c>
      <c r="T237" s="57">
        <f t="shared" si="71"/>
        <v>0.4600369192097718</v>
      </c>
      <c r="U237" s="56">
        <f t="shared" si="72"/>
        <v>56.667682926829272</v>
      </c>
    </row>
    <row r="238" spans="1:23" x14ac:dyDescent="0.25">
      <c r="A238" s="55" t="s">
        <v>166</v>
      </c>
      <c r="B238" s="5">
        <f t="shared" si="75"/>
        <v>320</v>
      </c>
      <c r="C238" s="5">
        <f t="shared" si="78"/>
        <v>7</v>
      </c>
      <c r="D238" s="34">
        <v>3</v>
      </c>
      <c r="E238" s="34"/>
      <c r="F238" s="34">
        <v>116</v>
      </c>
      <c r="G238" s="34"/>
      <c r="H238" s="34"/>
      <c r="I238" s="35">
        <f t="shared" si="74"/>
        <v>9</v>
      </c>
      <c r="J238" s="34">
        <f t="shared" si="77"/>
        <v>1044</v>
      </c>
      <c r="K238" s="56">
        <f t="shared" si="69"/>
        <v>7.5</v>
      </c>
      <c r="L238" s="76">
        <v>75</v>
      </c>
      <c r="M238" s="77">
        <v>0.1</v>
      </c>
      <c r="N238" s="58">
        <f t="shared" si="65"/>
        <v>0.43103448275862066</v>
      </c>
      <c r="O238" s="58">
        <f t="shared" si="73"/>
        <v>11.568965517241379</v>
      </c>
      <c r="P238" s="58">
        <f t="shared" si="70"/>
        <v>12</v>
      </c>
      <c r="Q238" s="58" t="str">
        <f t="shared" si="66"/>
        <v>CDC Airborne LVL</v>
      </c>
      <c r="R238" s="56">
        <f t="shared" si="67"/>
        <v>38.8125</v>
      </c>
      <c r="S238" s="56">
        <f t="shared" si="68"/>
        <v>17.38871951219512</v>
      </c>
      <c r="T238" s="57">
        <f t="shared" si="71"/>
        <v>0.44801853815639603</v>
      </c>
      <c r="U238" s="56">
        <f t="shared" si="72"/>
        <v>56.201219512195124</v>
      </c>
    </row>
    <row r="239" spans="1:23" x14ac:dyDescent="0.25">
      <c r="A239" s="55" t="s">
        <v>166</v>
      </c>
      <c r="B239" s="5">
        <f>B237+1</f>
        <v>320</v>
      </c>
      <c r="C239" s="5">
        <f>C237</f>
        <v>7</v>
      </c>
      <c r="D239" s="34">
        <v>3</v>
      </c>
      <c r="E239" s="34"/>
      <c r="F239" s="34">
        <v>118</v>
      </c>
      <c r="G239" s="34"/>
      <c r="H239" s="34"/>
      <c r="I239" s="35">
        <f t="shared" si="74"/>
        <v>9</v>
      </c>
      <c r="J239" s="34">
        <f t="shared" si="77"/>
        <v>1062</v>
      </c>
      <c r="K239" s="56">
        <f t="shared" si="69"/>
        <v>71.25</v>
      </c>
      <c r="L239" s="76">
        <v>75</v>
      </c>
      <c r="M239" s="77">
        <v>0.95</v>
      </c>
      <c r="N239" s="58">
        <f t="shared" si="65"/>
        <v>4.0254237288135597</v>
      </c>
      <c r="O239" s="58">
        <f t="shared" si="73"/>
        <v>7.9745762711864403</v>
      </c>
      <c r="P239" s="58">
        <f t="shared" si="70"/>
        <v>12</v>
      </c>
      <c r="Q239" s="58" t="str">
        <f t="shared" si="66"/>
        <v>CDC Airborne LVL</v>
      </c>
      <c r="R239" s="56">
        <f t="shared" si="67"/>
        <v>38.8125</v>
      </c>
      <c r="S239" s="56">
        <f t="shared" si="68"/>
        <v>12.192835365853657</v>
      </c>
      <c r="T239" s="57">
        <f t="shared" si="71"/>
        <v>0.31414712697851616</v>
      </c>
      <c r="U239" s="56">
        <f t="shared" si="72"/>
        <v>51.005335365853654</v>
      </c>
    </row>
    <row r="240" spans="1:23" x14ac:dyDescent="0.25">
      <c r="A240" s="55" t="s">
        <v>166</v>
      </c>
      <c r="B240" s="5">
        <f>B237+1</f>
        <v>320</v>
      </c>
      <c r="C240" s="5">
        <f>C237</f>
        <v>7</v>
      </c>
      <c r="D240" s="34">
        <v>3</v>
      </c>
      <c r="E240" s="34"/>
      <c r="F240" s="34">
        <v>118</v>
      </c>
      <c r="G240" s="34"/>
      <c r="H240" s="34"/>
      <c r="I240" s="35">
        <f t="shared" si="74"/>
        <v>9</v>
      </c>
      <c r="J240" s="34">
        <f t="shared" si="77"/>
        <v>1062</v>
      </c>
      <c r="K240" s="56">
        <f t="shared" si="69"/>
        <v>71.25</v>
      </c>
      <c r="L240" s="76">
        <v>75</v>
      </c>
      <c r="M240" s="77">
        <v>0.95</v>
      </c>
      <c r="N240" s="58">
        <f t="shared" si="65"/>
        <v>4.0254237288135597</v>
      </c>
      <c r="O240" s="58">
        <f t="shared" si="73"/>
        <v>7.9745762711864403</v>
      </c>
      <c r="P240" s="58">
        <f t="shared" si="70"/>
        <v>12</v>
      </c>
      <c r="Q240" s="58" t="str">
        <f t="shared" si="66"/>
        <v>CDC Airborne LVL</v>
      </c>
      <c r="R240" s="56">
        <f t="shared" si="67"/>
        <v>38.8125</v>
      </c>
      <c r="S240" s="56">
        <f t="shared" si="68"/>
        <v>12.192835365853657</v>
      </c>
      <c r="T240" s="57">
        <f t="shared" si="71"/>
        <v>0.31414712697851616</v>
      </c>
      <c r="U240" s="56">
        <f t="shared" si="72"/>
        <v>51.005335365853654</v>
      </c>
    </row>
    <row r="241" spans="1:23" x14ac:dyDescent="0.25">
      <c r="A241" s="55" t="s">
        <v>166</v>
      </c>
      <c r="B241" s="5">
        <f>B237+1</f>
        <v>320</v>
      </c>
      <c r="C241" s="5">
        <f>C237</f>
        <v>7</v>
      </c>
      <c r="D241" s="34">
        <v>3</v>
      </c>
      <c r="E241" s="34"/>
      <c r="F241" s="34">
        <v>116</v>
      </c>
      <c r="G241" s="34"/>
      <c r="H241" s="34"/>
      <c r="I241" s="35">
        <f t="shared" si="74"/>
        <v>9</v>
      </c>
      <c r="J241" s="34">
        <f t="shared" si="77"/>
        <v>1044</v>
      </c>
      <c r="K241" s="56">
        <f t="shared" si="69"/>
        <v>71.25</v>
      </c>
      <c r="L241" s="76">
        <v>75</v>
      </c>
      <c r="M241" s="77">
        <v>0.95</v>
      </c>
      <c r="N241" s="58">
        <f t="shared" si="65"/>
        <v>4.0948275862068968</v>
      </c>
      <c r="O241" s="58">
        <f t="shared" si="73"/>
        <v>7.9051724137931032</v>
      </c>
      <c r="P241" s="58">
        <f t="shared" si="70"/>
        <v>12</v>
      </c>
      <c r="Q241" s="58" t="str">
        <f t="shared" si="66"/>
        <v>CDC Airborne LVL</v>
      </c>
      <c r="R241" s="56">
        <f t="shared" si="67"/>
        <v>38.8125</v>
      </c>
      <c r="S241" s="56">
        <f t="shared" si="68"/>
        <v>11.88185975609756</v>
      </c>
      <c r="T241" s="57">
        <f t="shared" si="71"/>
        <v>0.30613487294293229</v>
      </c>
      <c r="U241" s="56">
        <f t="shared" si="72"/>
        <v>50.694359756097562</v>
      </c>
    </row>
    <row r="242" spans="1:23" x14ac:dyDescent="0.25">
      <c r="A242" s="55" t="s">
        <v>166</v>
      </c>
      <c r="B242" s="5">
        <f>B238+1</f>
        <v>321</v>
      </c>
      <c r="C242" s="5">
        <f>C238</f>
        <v>7</v>
      </c>
      <c r="D242" s="34">
        <v>3</v>
      </c>
      <c r="E242" s="34"/>
      <c r="F242" s="34">
        <v>169</v>
      </c>
      <c r="G242" s="34"/>
      <c r="H242" s="34"/>
      <c r="I242" s="35">
        <f t="shared" si="74"/>
        <v>9</v>
      </c>
      <c r="J242" s="34">
        <f t="shared" si="77"/>
        <v>1521</v>
      </c>
      <c r="K242" s="56">
        <f t="shared" si="69"/>
        <v>71.25</v>
      </c>
      <c r="L242" s="76">
        <v>75</v>
      </c>
      <c r="M242" s="77">
        <v>0.95</v>
      </c>
      <c r="N242" s="58">
        <f t="shared" si="65"/>
        <v>2.8106508875739644</v>
      </c>
      <c r="O242" s="58">
        <f t="shared" si="73"/>
        <v>9.1893491124260365</v>
      </c>
      <c r="P242" s="58">
        <f t="shared" si="70"/>
        <v>12</v>
      </c>
      <c r="Q242" s="58" t="str">
        <f t="shared" si="66"/>
        <v>CDC Airborne LVL</v>
      </c>
      <c r="R242" s="56">
        <f t="shared" si="67"/>
        <v>38.8125</v>
      </c>
      <c r="S242" s="56">
        <f t="shared" si="68"/>
        <v>20.122713414634148</v>
      </c>
      <c r="T242" s="57">
        <f t="shared" si="71"/>
        <v>0.51845960488590404</v>
      </c>
      <c r="U242" s="56">
        <f t="shared" si="72"/>
        <v>58.935213414634148</v>
      </c>
    </row>
    <row r="243" spans="1:23" x14ac:dyDescent="0.25">
      <c r="A243" s="55" t="s">
        <v>203</v>
      </c>
      <c r="B243" s="5">
        <f t="shared" si="75"/>
        <v>322</v>
      </c>
      <c r="C243" s="5">
        <f t="shared" ref="C243:C250" si="79">C242</f>
        <v>7</v>
      </c>
      <c r="D243" s="34">
        <v>3</v>
      </c>
      <c r="E243" s="34"/>
      <c r="F243" s="34">
        <v>730</v>
      </c>
      <c r="G243" s="34"/>
      <c r="H243" s="34"/>
      <c r="I243" s="35">
        <f t="shared" si="74"/>
        <v>9</v>
      </c>
      <c r="J243" s="34">
        <f t="shared" si="77"/>
        <v>6570</v>
      </c>
      <c r="K243" s="56">
        <f t="shared" si="69"/>
        <v>380</v>
      </c>
      <c r="L243" s="76">
        <v>400</v>
      </c>
      <c r="M243" s="77">
        <v>0.95</v>
      </c>
      <c r="N243" s="58">
        <f t="shared" si="65"/>
        <v>3.4703196347031962</v>
      </c>
      <c r="O243" s="58">
        <f t="shared" si="73"/>
        <v>8.5296803652968034</v>
      </c>
      <c r="P243" s="58">
        <f t="shared" si="70"/>
        <v>12</v>
      </c>
      <c r="Q243" s="65" t="str">
        <f t="shared" si="66"/>
        <v>CDC Airborne LVL</v>
      </c>
      <c r="R243" s="56">
        <f t="shared" si="67"/>
        <v>206.99999999999997</v>
      </c>
      <c r="S243" s="56">
        <f t="shared" si="68"/>
        <v>80.680894308943095</v>
      </c>
      <c r="T243" s="57">
        <f t="shared" si="71"/>
        <v>0.38976277443933866</v>
      </c>
      <c r="U243" s="56">
        <f t="shared" si="72"/>
        <v>287.68089430894304</v>
      </c>
    </row>
    <row r="244" spans="1:23" x14ac:dyDescent="0.25">
      <c r="A244" s="55" t="s">
        <v>175</v>
      </c>
      <c r="B244" s="5">
        <f t="shared" si="75"/>
        <v>323</v>
      </c>
      <c r="C244" s="5">
        <f t="shared" si="79"/>
        <v>7</v>
      </c>
      <c r="D244" s="34">
        <v>3</v>
      </c>
      <c r="E244" s="34"/>
      <c r="F244" s="34">
        <v>172</v>
      </c>
      <c r="G244" s="34">
        <f>SUM(F232:F244)</f>
        <v>2095</v>
      </c>
      <c r="H244" s="34"/>
      <c r="I244" s="35">
        <f t="shared" si="74"/>
        <v>9</v>
      </c>
      <c r="J244" s="34">
        <f t="shared" si="77"/>
        <v>1548</v>
      </c>
      <c r="K244" s="56">
        <f t="shared" si="69"/>
        <v>95</v>
      </c>
      <c r="L244" s="76">
        <v>100</v>
      </c>
      <c r="M244" s="77">
        <v>0.95</v>
      </c>
      <c r="N244" s="58">
        <f t="shared" si="65"/>
        <v>3.6821705426356588</v>
      </c>
      <c r="O244" s="58">
        <f t="shared" si="73"/>
        <v>8.3178294573643416</v>
      </c>
      <c r="P244" s="58">
        <f t="shared" si="70"/>
        <v>12</v>
      </c>
      <c r="Q244" s="65" t="str">
        <f t="shared" si="66"/>
        <v>CDC Airborne LVL</v>
      </c>
      <c r="R244" s="56">
        <f t="shared" si="67"/>
        <v>51.749999999999993</v>
      </c>
      <c r="S244" s="56">
        <f t="shared" si="68"/>
        <v>18.537601626016261</v>
      </c>
      <c r="T244" s="57">
        <f t="shared" si="71"/>
        <v>0.35821452417422733</v>
      </c>
      <c r="U244" s="56">
        <f t="shared" si="72"/>
        <v>70.287601626016254</v>
      </c>
    </row>
    <row r="245" spans="1:23" s="42" customFormat="1" x14ac:dyDescent="0.25">
      <c r="A245" s="66" t="s">
        <v>181</v>
      </c>
      <c r="B245" s="67">
        <f t="shared" si="75"/>
        <v>324</v>
      </c>
      <c r="C245" s="67">
        <f t="shared" si="79"/>
        <v>7</v>
      </c>
      <c r="D245" s="68">
        <v>4</v>
      </c>
      <c r="E245" s="68"/>
      <c r="F245" s="68">
        <v>207</v>
      </c>
      <c r="G245" s="68"/>
      <c r="H245" s="68"/>
      <c r="I245" s="85">
        <f t="shared" si="74"/>
        <v>9</v>
      </c>
      <c r="J245" s="68">
        <f t="shared" si="77"/>
        <v>1863</v>
      </c>
      <c r="K245" s="69">
        <f t="shared" si="69"/>
        <v>95</v>
      </c>
      <c r="L245" s="80">
        <v>100</v>
      </c>
      <c r="M245" s="81">
        <v>0.95</v>
      </c>
      <c r="N245" s="71">
        <f t="shared" si="65"/>
        <v>3.0595813204508855</v>
      </c>
      <c r="O245" s="58">
        <f t="shared" si="73"/>
        <v>8.940418679549115</v>
      </c>
      <c r="P245" s="71">
        <f t="shared" si="70"/>
        <v>12</v>
      </c>
      <c r="Q245" s="71" t="str">
        <f t="shared" si="66"/>
        <v>CDC Airborne LVL</v>
      </c>
      <c r="R245" s="69">
        <f t="shared" si="67"/>
        <v>51.749999999999993</v>
      </c>
      <c r="S245" s="69">
        <f t="shared" si="68"/>
        <v>23.979674796747972</v>
      </c>
      <c r="T245" s="70">
        <f t="shared" si="71"/>
        <v>0.4633753583912652</v>
      </c>
      <c r="U245" s="69">
        <f t="shared" si="72"/>
        <v>75.729674796747958</v>
      </c>
      <c r="V245" s="47"/>
      <c r="W245" s="47"/>
    </row>
    <row r="246" spans="1:23" x14ac:dyDescent="0.25">
      <c r="A246" s="55" t="s">
        <v>176</v>
      </c>
      <c r="B246" s="5">
        <f t="shared" si="75"/>
        <v>325</v>
      </c>
      <c r="C246" s="5">
        <f t="shared" si="79"/>
        <v>7</v>
      </c>
      <c r="D246" s="34">
        <v>4</v>
      </c>
      <c r="E246" s="34"/>
      <c r="F246" s="34">
        <v>600</v>
      </c>
      <c r="G246" s="34"/>
      <c r="H246" s="34"/>
      <c r="I246" s="35">
        <f t="shared" si="74"/>
        <v>9</v>
      </c>
      <c r="J246" s="34">
        <f t="shared" si="77"/>
        <v>5400</v>
      </c>
      <c r="K246" s="56">
        <f t="shared" si="69"/>
        <v>332.5</v>
      </c>
      <c r="L246" s="76">
        <v>350</v>
      </c>
      <c r="M246" s="77">
        <v>0.95</v>
      </c>
      <c r="N246" s="58">
        <f t="shared" si="65"/>
        <v>3.6944444444444446</v>
      </c>
      <c r="O246" s="58">
        <f t="shared" si="73"/>
        <v>8.3055555555555554</v>
      </c>
      <c r="P246" s="58">
        <f t="shared" si="70"/>
        <v>12</v>
      </c>
      <c r="Q246" s="58" t="str">
        <f t="shared" si="66"/>
        <v>CDC Airborne LVL</v>
      </c>
      <c r="R246" s="56">
        <f t="shared" si="67"/>
        <v>181.125</v>
      </c>
      <c r="S246" s="56">
        <f t="shared" si="68"/>
        <v>64.57063008130082</v>
      </c>
      <c r="T246" s="57">
        <f t="shared" si="71"/>
        <v>0.3564976125951736</v>
      </c>
      <c r="U246" s="56">
        <f t="shared" si="72"/>
        <v>245.69563008130081</v>
      </c>
    </row>
    <row r="247" spans="1:23" x14ac:dyDescent="0.25">
      <c r="A247" s="55" t="s">
        <v>177</v>
      </c>
      <c r="B247" s="5">
        <f t="shared" si="75"/>
        <v>326</v>
      </c>
      <c r="C247" s="5">
        <f t="shared" si="79"/>
        <v>7</v>
      </c>
      <c r="D247" s="34">
        <v>4</v>
      </c>
      <c r="E247" s="34"/>
      <c r="F247" s="34">
        <v>400</v>
      </c>
      <c r="G247" s="34"/>
      <c r="H247" s="34"/>
      <c r="I247" s="35">
        <f t="shared" si="74"/>
        <v>9</v>
      </c>
      <c r="J247" s="34">
        <f t="shared" si="77"/>
        <v>3600</v>
      </c>
      <c r="K247" s="56">
        <f t="shared" si="69"/>
        <v>190</v>
      </c>
      <c r="L247" s="76">
        <v>200</v>
      </c>
      <c r="M247" s="77">
        <v>0.95</v>
      </c>
      <c r="N247" s="58">
        <f t="shared" si="65"/>
        <v>3.1666666666666665</v>
      </c>
      <c r="O247" s="58">
        <f t="shared" si="73"/>
        <v>8.8333333333333339</v>
      </c>
      <c r="P247" s="58">
        <f t="shared" si="70"/>
        <v>12</v>
      </c>
      <c r="Q247" s="58" t="str">
        <f t="shared" si="66"/>
        <v>CDC Airborne LVL</v>
      </c>
      <c r="R247" s="56">
        <f t="shared" si="67"/>
        <v>103.49999999999999</v>
      </c>
      <c r="S247" s="56">
        <f t="shared" si="68"/>
        <v>45.782520325203258</v>
      </c>
      <c r="T247" s="57">
        <f t="shared" si="71"/>
        <v>0.44234319154785762</v>
      </c>
      <c r="U247" s="56">
        <f t="shared" si="72"/>
        <v>149.28252032520325</v>
      </c>
    </row>
    <row r="248" spans="1:23" x14ac:dyDescent="0.25">
      <c r="A248" s="55" t="s">
        <v>178</v>
      </c>
      <c r="B248" s="5">
        <f t="shared" si="75"/>
        <v>327</v>
      </c>
      <c r="C248" s="5">
        <f t="shared" si="79"/>
        <v>7</v>
      </c>
      <c r="D248" s="34">
        <v>4</v>
      </c>
      <c r="E248" s="34"/>
      <c r="F248" s="34">
        <v>300</v>
      </c>
      <c r="G248" s="34">
        <f>SUM(F245:F248)</f>
        <v>1507</v>
      </c>
      <c r="H248" s="34"/>
      <c r="I248" s="35">
        <f t="shared" si="74"/>
        <v>9</v>
      </c>
      <c r="J248" s="34">
        <f t="shared" si="77"/>
        <v>2700</v>
      </c>
      <c r="K248" s="56">
        <f t="shared" si="69"/>
        <v>190</v>
      </c>
      <c r="L248" s="76">
        <v>200</v>
      </c>
      <c r="M248" s="77">
        <v>0.95</v>
      </c>
      <c r="N248" s="58">
        <f t="shared" si="65"/>
        <v>4.2222222222222223</v>
      </c>
      <c r="O248" s="58">
        <f t="shared" si="73"/>
        <v>7.7777777777777777</v>
      </c>
      <c r="P248" s="58">
        <f t="shared" si="70"/>
        <v>12</v>
      </c>
      <c r="Q248" s="58" t="str">
        <f t="shared" si="66"/>
        <v>CDC Airborne LVL</v>
      </c>
      <c r="R248" s="56">
        <f t="shared" si="67"/>
        <v>103.49999999999999</v>
      </c>
      <c r="S248" s="56">
        <f t="shared" si="68"/>
        <v>30.233739837398375</v>
      </c>
      <c r="T248" s="57">
        <f t="shared" si="71"/>
        <v>0.29211342838066068</v>
      </c>
      <c r="U248" s="56">
        <f t="shared" si="72"/>
        <v>133.73373983739836</v>
      </c>
    </row>
    <row r="249" spans="1:23" s="42" customFormat="1" x14ac:dyDescent="0.25">
      <c r="A249" s="66" t="s">
        <v>187</v>
      </c>
      <c r="B249" s="67">
        <f>B247+1</f>
        <v>327</v>
      </c>
      <c r="C249" s="67">
        <f t="shared" si="79"/>
        <v>7</v>
      </c>
      <c r="D249" s="68">
        <v>5</v>
      </c>
      <c r="E249" s="68"/>
      <c r="F249" s="68">
        <v>400</v>
      </c>
      <c r="G249" s="68"/>
      <c r="H249" s="68"/>
      <c r="I249" s="85">
        <f t="shared" si="74"/>
        <v>9</v>
      </c>
      <c r="J249" s="68">
        <f t="shared" si="77"/>
        <v>3600</v>
      </c>
      <c r="K249" s="69">
        <f t="shared" si="69"/>
        <v>237.5</v>
      </c>
      <c r="L249" s="80">
        <v>250</v>
      </c>
      <c r="M249" s="81">
        <v>0.95</v>
      </c>
      <c r="N249" s="71">
        <f t="shared" si="65"/>
        <v>3.9583333333333335</v>
      </c>
      <c r="O249" s="58">
        <f t="shared" si="73"/>
        <v>8.0416666666666661</v>
      </c>
      <c r="P249" s="71">
        <f t="shared" si="70"/>
        <v>12</v>
      </c>
      <c r="Q249" s="71" t="str">
        <f t="shared" si="66"/>
        <v>CDC Airborne LVL</v>
      </c>
      <c r="R249" s="69">
        <f t="shared" si="67"/>
        <v>129.375</v>
      </c>
      <c r="S249" s="69">
        <f t="shared" si="68"/>
        <v>41.679369918699187</v>
      </c>
      <c r="T249" s="70">
        <f t="shared" si="71"/>
        <v>0.32215938101410002</v>
      </c>
      <c r="U249" s="69">
        <f t="shared" si="72"/>
        <v>171.05436991869919</v>
      </c>
      <c r="V249" s="47"/>
      <c r="W249" s="47"/>
    </row>
    <row r="250" spans="1:23" x14ac:dyDescent="0.25">
      <c r="A250" s="55" t="s">
        <v>187</v>
      </c>
      <c r="B250" s="5">
        <f>B248+1</f>
        <v>328</v>
      </c>
      <c r="C250" s="5">
        <f t="shared" si="79"/>
        <v>7</v>
      </c>
      <c r="D250" s="34">
        <v>5</v>
      </c>
      <c r="E250" s="34"/>
      <c r="F250" s="34">
        <v>400</v>
      </c>
      <c r="G250" s="34">
        <f>SUM(F249:F250)</f>
        <v>800</v>
      </c>
      <c r="H250" s="59">
        <f>SUM(F217:F250)</f>
        <v>9127</v>
      </c>
      <c r="I250" s="35">
        <f t="shared" si="74"/>
        <v>9</v>
      </c>
      <c r="J250" s="34">
        <f t="shared" si="77"/>
        <v>3600</v>
      </c>
      <c r="K250" s="56">
        <f t="shared" si="69"/>
        <v>237.5</v>
      </c>
      <c r="L250" s="76">
        <v>250</v>
      </c>
      <c r="M250" s="77">
        <v>0.95</v>
      </c>
      <c r="N250" s="58">
        <f t="shared" si="65"/>
        <v>3.9583333333333335</v>
      </c>
      <c r="O250" s="58">
        <f t="shared" si="73"/>
        <v>8.0416666666666661</v>
      </c>
      <c r="P250" s="58">
        <f t="shared" si="70"/>
        <v>12</v>
      </c>
      <c r="Q250" s="58" t="str">
        <f t="shared" si="66"/>
        <v>CDC Airborne LVL</v>
      </c>
      <c r="R250" s="56">
        <f t="shared" si="67"/>
        <v>129.375</v>
      </c>
      <c r="S250" s="56">
        <f t="shared" si="68"/>
        <v>41.679369918699187</v>
      </c>
      <c r="T250" s="57">
        <f t="shared" si="71"/>
        <v>0.32215938101410002</v>
      </c>
      <c r="U250" s="56">
        <f t="shared" si="72"/>
        <v>171.05436991869919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CF9D-DAC4-436D-881B-2B9F56255A03}">
  <dimension ref="A1:M31"/>
  <sheetViews>
    <sheetView workbookViewId="0"/>
  </sheetViews>
  <sheetFormatPr defaultRowHeight="15" x14ac:dyDescent="0.25"/>
  <cols>
    <col min="1" max="1" width="32.7109375" customWidth="1"/>
    <col min="13" max="13" width="10.7109375" customWidth="1"/>
  </cols>
  <sheetData>
    <row r="1" spans="1:13" x14ac:dyDescent="0.25">
      <c r="A1" s="14" t="s">
        <v>99</v>
      </c>
      <c r="B1" t="s">
        <v>100</v>
      </c>
    </row>
    <row r="2" spans="1:13" x14ac:dyDescent="0.25">
      <c r="A2" s="14"/>
    </row>
    <row r="3" spans="1:13" x14ac:dyDescent="0.25">
      <c r="A3" t="s">
        <v>101</v>
      </c>
    </row>
    <row r="5" spans="1:13" s="10" customFormat="1" ht="30" x14ac:dyDescent="0.25">
      <c r="A5" s="20" t="s">
        <v>48</v>
      </c>
      <c r="B5" s="20" t="s">
        <v>49</v>
      </c>
      <c r="C5" s="20" t="s">
        <v>19</v>
      </c>
      <c r="D5" s="20" t="s">
        <v>50</v>
      </c>
      <c r="E5" s="20" t="s">
        <v>51</v>
      </c>
      <c r="F5" s="20" t="s">
        <v>52</v>
      </c>
      <c r="G5" s="20" t="s">
        <v>20</v>
      </c>
      <c r="H5" s="20" t="s">
        <v>53</v>
      </c>
      <c r="I5" s="20" t="s">
        <v>39</v>
      </c>
      <c r="J5" s="20" t="s">
        <v>18</v>
      </c>
      <c r="K5" s="20" t="s">
        <v>54</v>
      </c>
      <c r="L5" s="20" t="s">
        <v>55</v>
      </c>
      <c r="M5" s="10" t="s">
        <v>56</v>
      </c>
    </row>
    <row r="6" spans="1:13" x14ac:dyDescent="0.25">
      <c r="A6" s="5" t="s">
        <v>57</v>
      </c>
      <c r="B6" s="5">
        <v>1</v>
      </c>
      <c r="C6" s="13">
        <v>1600</v>
      </c>
      <c r="D6" s="5">
        <v>900</v>
      </c>
      <c r="E6" s="5">
        <v>12</v>
      </c>
      <c r="F6" s="5">
        <v>10800</v>
      </c>
      <c r="G6" s="5">
        <v>8.89</v>
      </c>
      <c r="H6" s="5">
        <v>6.9</v>
      </c>
      <c r="I6" s="13">
        <v>828</v>
      </c>
      <c r="J6" s="5">
        <v>0.52</v>
      </c>
      <c r="K6" s="5">
        <v>93.15</v>
      </c>
      <c r="L6" s="19">
        <v>350</v>
      </c>
      <c r="M6" t="s">
        <v>58</v>
      </c>
    </row>
    <row r="7" spans="1:13" x14ac:dyDescent="0.25">
      <c r="A7" s="5" t="s">
        <v>59</v>
      </c>
      <c r="B7" s="5">
        <v>1</v>
      </c>
      <c r="C7" s="5">
        <v>2700</v>
      </c>
      <c r="D7" s="5">
        <v>900</v>
      </c>
      <c r="E7" s="5">
        <v>12</v>
      </c>
      <c r="F7" s="5">
        <v>10800</v>
      </c>
      <c r="G7" s="5">
        <v>15</v>
      </c>
      <c r="H7" s="5">
        <v>15.3</v>
      </c>
      <c r="I7" s="5">
        <v>1836</v>
      </c>
      <c r="J7" s="5">
        <v>0.68</v>
      </c>
      <c r="K7" s="5">
        <v>122.4</v>
      </c>
      <c r="L7" s="19">
        <v>700</v>
      </c>
      <c r="M7" t="s">
        <v>60</v>
      </c>
    </row>
    <row r="8" spans="1:13" x14ac:dyDescent="0.25">
      <c r="A8" s="5" t="s">
        <v>61</v>
      </c>
      <c r="B8" s="5">
        <v>1</v>
      </c>
      <c r="C8" s="5">
        <v>2700</v>
      </c>
      <c r="D8" s="5">
        <v>900</v>
      </c>
      <c r="E8" s="5">
        <v>12</v>
      </c>
      <c r="F8" s="5">
        <v>10800</v>
      </c>
      <c r="G8" s="5">
        <v>15</v>
      </c>
      <c r="H8" s="5">
        <v>15.3</v>
      </c>
      <c r="I8" s="5">
        <v>1836</v>
      </c>
      <c r="J8" s="5">
        <v>0.68</v>
      </c>
      <c r="K8" s="5">
        <v>122.4</v>
      </c>
      <c r="L8" s="5" t="s">
        <v>62</v>
      </c>
      <c r="M8" t="s">
        <v>63</v>
      </c>
    </row>
    <row r="9" spans="1:13" x14ac:dyDescent="0.25">
      <c r="A9" s="5" t="s">
        <v>64</v>
      </c>
      <c r="B9" s="5">
        <v>0.8</v>
      </c>
      <c r="C9" s="5">
        <v>2160</v>
      </c>
      <c r="D9" s="5">
        <v>900</v>
      </c>
      <c r="E9" s="5">
        <v>12</v>
      </c>
      <c r="F9" s="5">
        <v>10800</v>
      </c>
      <c r="G9" s="5">
        <v>12</v>
      </c>
      <c r="H9" s="5">
        <v>12.24</v>
      </c>
      <c r="I9" s="5">
        <v>1469</v>
      </c>
      <c r="J9" s="5">
        <v>0.68</v>
      </c>
      <c r="K9" s="5">
        <v>122.4</v>
      </c>
      <c r="L9" s="5" t="s">
        <v>62</v>
      </c>
      <c r="M9" t="s">
        <v>65</v>
      </c>
    </row>
    <row r="10" spans="1:13" x14ac:dyDescent="0.25">
      <c r="A10" t="s">
        <v>66</v>
      </c>
    </row>
    <row r="11" spans="1:13" s="10" customFormat="1" ht="30" x14ac:dyDescent="0.25">
      <c r="A11" s="20" t="s">
        <v>67</v>
      </c>
      <c r="B11" s="20" t="s">
        <v>49</v>
      </c>
      <c r="C11" s="20" t="s">
        <v>68</v>
      </c>
      <c r="D11" s="20" t="s">
        <v>50</v>
      </c>
      <c r="E11" s="20" t="s">
        <v>51</v>
      </c>
      <c r="F11" s="20" t="s">
        <v>52</v>
      </c>
      <c r="G11" s="20" t="s">
        <v>10</v>
      </c>
      <c r="H11" s="20" t="s">
        <v>53</v>
      </c>
      <c r="I11" s="20" t="s">
        <v>39</v>
      </c>
      <c r="J11" s="20" t="s">
        <v>69</v>
      </c>
      <c r="K11" s="20" t="s">
        <v>70</v>
      </c>
      <c r="L11" s="20" t="s">
        <v>55</v>
      </c>
    </row>
    <row r="12" spans="1:13" x14ac:dyDescent="0.25">
      <c r="A12" s="5" t="s">
        <v>71</v>
      </c>
      <c r="B12" s="5">
        <v>1</v>
      </c>
      <c r="C12" s="5">
        <v>2200</v>
      </c>
      <c r="D12" s="5">
        <v>550</v>
      </c>
      <c r="E12" s="5">
        <v>12</v>
      </c>
      <c r="F12" s="5">
        <v>6600</v>
      </c>
      <c r="G12" s="5">
        <v>20</v>
      </c>
      <c r="H12" s="5">
        <v>1.58</v>
      </c>
      <c r="I12" s="5">
        <v>190</v>
      </c>
      <c r="J12" s="5">
        <v>0.09</v>
      </c>
      <c r="K12" s="5">
        <v>9.5</v>
      </c>
      <c r="L12" s="5" t="s">
        <v>62</v>
      </c>
      <c r="M12" t="s">
        <v>72</v>
      </c>
    </row>
    <row r="13" spans="1:13" x14ac:dyDescent="0.25">
      <c r="A13" s="5" t="s">
        <v>73</v>
      </c>
      <c r="B13" s="5">
        <v>1.64</v>
      </c>
      <c r="C13" s="5">
        <v>3608</v>
      </c>
      <c r="D13" s="5">
        <v>902</v>
      </c>
      <c r="E13" s="5">
        <v>12</v>
      </c>
      <c r="F13" s="5">
        <v>10824</v>
      </c>
      <c r="G13" s="5">
        <v>20</v>
      </c>
      <c r="H13" s="5">
        <v>2.6</v>
      </c>
      <c r="I13" s="5">
        <v>312</v>
      </c>
      <c r="J13" s="5">
        <v>0.09</v>
      </c>
      <c r="K13" s="5">
        <v>15.58</v>
      </c>
      <c r="L13" s="5" t="s">
        <v>62</v>
      </c>
      <c r="M13" t="s">
        <v>72</v>
      </c>
    </row>
    <row r="14" spans="1:13" x14ac:dyDescent="0.25">
      <c r="A14" s="5" t="s">
        <v>74</v>
      </c>
      <c r="B14" s="5">
        <v>1.64</v>
      </c>
      <c r="C14" s="5">
        <v>3608</v>
      </c>
      <c r="D14" s="5">
        <v>902</v>
      </c>
      <c r="E14" s="5">
        <v>12</v>
      </c>
      <c r="F14" s="5">
        <v>10824</v>
      </c>
      <c r="G14" s="5">
        <v>20</v>
      </c>
      <c r="H14" s="5">
        <v>2.6</v>
      </c>
      <c r="I14" s="5">
        <v>312</v>
      </c>
      <c r="J14" s="5">
        <v>0.09</v>
      </c>
      <c r="K14" s="5">
        <v>15.58</v>
      </c>
      <c r="L14" s="5" t="s">
        <v>62</v>
      </c>
      <c r="M14" t="s">
        <v>63</v>
      </c>
    </row>
    <row r="15" spans="1:13" x14ac:dyDescent="0.25">
      <c r="A15" s="5" t="s">
        <v>64</v>
      </c>
      <c r="B15" s="5">
        <v>0.98399999999999999</v>
      </c>
      <c r="C15" s="5">
        <v>2164.8000000000002</v>
      </c>
      <c r="D15" s="5">
        <v>902</v>
      </c>
      <c r="E15" s="5">
        <v>12</v>
      </c>
      <c r="F15" s="5">
        <v>10824</v>
      </c>
      <c r="G15" s="5">
        <v>12</v>
      </c>
      <c r="H15" s="5">
        <v>1.56</v>
      </c>
      <c r="I15" s="13">
        <v>187</v>
      </c>
      <c r="J15" s="5">
        <v>0.09</v>
      </c>
      <c r="K15" s="5">
        <v>15.58</v>
      </c>
      <c r="L15" s="5" t="s">
        <v>62</v>
      </c>
      <c r="M15" t="s">
        <v>65</v>
      </c>
    </row>
    <row r="16" spans="1:13" x14ac:dyDescent="0.25">
      <c r="A16" s="5" t="s">
        <v>66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3" x14ac:dyDescent="0.25">
      <c r="A17" s="5" t="s">
        <v>75</v>
      </c>
      <c r="B17" s="5"/>
      <c r="C17" s="5"/>
      <c r="D17" s="5"/>
      <c r="E17" s="5"/>
      <c r="F17" s="5"/>
      <c r="G17" s="5"/>
      <c r="H17" s="5">
        <v>8</v>
      </c>
      <c r="I17" s="5">
        <v>8</v>
      </c>
      <c r="J17" s="5">
        <v>8</v>
      </c>
      <c r="K17" s="5">
        <v>8</v>
      </c>
      <c r="L17" s="5"/>
      <c r="M17" t="s">
        <v>76</v>
      </c>
    </row>
    <row r="19" spans="1:13" x14ac:dyDescent="0.25">
      <c r="A19" t="s">
        <v>77</v>
      </c>
    </row>
    <row r="21" spans="1:13" x14ac:dyDescent="0.25">
      <c r="A21" t="s">
        <v>78</v>
      </c>
    </row>
    <row r="23" spans="1:13" x14ac:dyDescent="0.25">
      <c r="A23" t="s">
        <v>79</v>
      </c>
    </row>
    <row r="25" spans="1:13" x14ac:dyDescent="0.25">
      <c r="A25" t="s">
        <v>80</v>
      </c>
    </row>
    <row r="27" spans="1:13" s="10" customFormat="1" ht="45" x14ac:dyDescent="0.25">
      <c r="A27" s="20" t="s">
        <v>81</v>
      </c>
      <c r="B27" s="20" t="s">
        <v>82</v>
      </c>
      <c r="C27" s="20" t="s">
        <v>83</v>
      </c>
      <c r="D27" s="20" t="s">
        <v>39</v>
      </c>
      <c r="E27" s="20" t="s">
        <v>84</v>
      </c>
      <c r="F27" s="20" t="s">
        <v>56</v>
      </c>
    </row>
    <row r="28" spans="1:13" x14ac:dyDescent="0.25">
      <c r="A28" s="5" t="s">
        <v>85</v>
      </c>
      <c r="B28" s="5" t="s">
        <v>86</v>
      </c>
      <c r="C28" s="5">
        <v>12</v>
      </c>
      <c r="D28" s="5">
        <v>1469</v>
      </c>
      <c r="E28" s="5">
        <v>122</v>
      </c>
      <c r="F28" s="5" t="s">
        <v>87</v>
      </c>
    </row>
    <row r="29" spans="1:13" x14ac:dyDescent="0.25">
      <c r="A29" s="5" t="s">
        <v>88</v>
      </c>
      <c r="B29" s="5" t="s">
        <v>86</v>
      </c>
      <c r="C29" s="5">
        <v>12</v>
      </c>
      <c r="D29" s="5">
        <v>240</v>
      </c>
      <c r="E29" s="5">
        <v>20</v>
      </c>
      <c r="F29" s="5" t="s">
        <v>89</v>
      </c>
    </row>
    <row r="30" spans="1:13" x14ac:dyDescent="0.25">
      <c r="A30" s="5" t="s">
        <v>67</v>
      </c>
      <c r="B30" s="5" t="s">
        <v>86</v>
      </c>
      <c r="C30" s="5">
        <v>12</v>
      </c>
      <c r="D30" s="5">
        <v>187</v>
      </c>
      <c r="E30" s="5">
        <v>16</v>
      </c>
      <c r="F30" s="5" t="s">
        <v>87</v>
      </c>
    </row>
    <row r="31" spans="1:13" x14ac:dyDescent="0.25">
      <c r="A31" s="5" t="s">
        <v>90</v>
      </c>
      <c r="B31" s="5" t="s">
        <v>91</v>
      </c>
      <c r="C31" s="5">
        <v>12</v>
      </c>
      <c r="D31" s="5"/>
      <c r="E31" s="5"/>
      <c r="F31" s="5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8C66-8EEE-4615-A572-4D5DE1738B34}">
  <dimension ref="A1:F35"/>
  <sheetViews>
    <sheetView workbookViewId="0">
      <selection activeCell="A2" sqref="A2"/>
    </sheetView>
  </sheetViews>
  <sheetFormatPr defaultRowHeight="15" x14ac:dyDescent="0.25"/>
  <cols>
    <col min="1" max="1" width="11.140625" style="38" bestFit="1" customWidth="1"/>
    <col min="2" max="2" width="11" style="38" bestFit="1" customWidth="1"/>
    <col min="3" max="3" width="17.28515625" style="38" bestFit="1" customWidth="1"/>
    <col min="4" max="4" width="13.7109375" style="38" bestFit="1" customWidth="1"/>
    <col min="5" max="5" width="22.7109375" style="38" bestFit="1" customWidth="1"/>
    <col min="6" max="6" width="9.140625" style="38"/>
  </cols>
  <sheetData>
    <row r="1" spans="1:6" x14ac:dyDescent="0.25">
      <c r="A1" s="114" t="s">
        <v>253</v>
      </c>
    </row>
    <row r="2" spans="1:6" x14ac:dyDescent="0.25">
      <c r="A2" s="115"/>
      <c r="C2" s="110"/>
      <c r="D2" s="110"/>
      <c r="E2" s="110"/>
    </row>
    <row r="3" spans="1:6" x14ac:dyDescent="0.25">
      <c r="A3" s="111" t="s">
        <v>236</v>
      </c>
      <c r="B3" s="110"/>
      <c r="C3" s="110"/>
      <c r="D3" s="110"/>
      <c r="E3" s="110"/>
    </row>
    <row r="4" spans="1:6" s="6" customFormat="1" ht="28.5" x14ac:dyDescent="0.25">
      <c r="A4" s="111" t="s">
        <v>237</v>
      </c>
      <c r="B4" s="111" t="s">
        <v>246</v>
      </c>
      <c r="C4" s="113" t="s">
        <v>254</v>
      </c>
      <c r="D4" s="113" t="s">
        <v>255</v>
      </c>
      <c r="E4" s="113" t="s">
        <v>256</v>
      </c>
      <c r="F4" s="48"/>
    </row>
    <row r="5" spans="1:6" x14ac:dyDescent="0.25">
      <c r="A5" s="110" t="s">
        <v>93</v>
      </c>
      <c r="B5" s="107">
        <v>0.38</v>
      </c>
      <c r="C5" s="108">
        <v>0.38600000000000001</v>
      </c>
      <c r="D5" s="106">
        <v>1.575</v>
      </c>
      <c r="E5" s="106">
        <v>0.9</v>
      </c>
    </row>
    <row r="6" spans="1:6" x14ac:dyDescent="0.25">
      <c r="A6" s="110" t="s">
        <v>238</v>
      </c>
      <c r="B6" s="107">
        <v>0.28999999999999998</v>
      </c>
      <c r="C6" s="108">
        <v>0.218</v>
      </c>
      <c r="D6" s="106">
        <v>899</v>
      </c>
      <c r="E6" s="106">
        <v>2.34</v>
      </c>
    </row>
    <row r="7" spans="1:6" x14ac:dyDescent="0.25">
      <c r="A7" s="110" t="s">
        <v>239</v>
      </c>
      <c r="B7" s="107">
        <v>0.31</v>
      </c>
      <c r="C7" s="108">
        <v>5.0000000000000001E-3</v>
      </c>
      <c r="D7" s="106">
        <v>19</v>
      </c>
      <c r="E7" s="106">
        <v>1.78</v>
      </c>
    </row>
    <row r="8" spans="1:6" x14ac:dyDescent="0.25">
      <c r="A8" s="111" t="s">
        <v>247</v>
      </c>
      <c r="B8" s="106"/>
      <c r="C8" s="106" t="s">
        <v>249</v>
      </c>
      <c r="D8" s="106">
        <v>2.4929999999999999</v>
      </c>
      <c r="E8" s="106" t="s">
        <v>252</v>
      </c>
    </row>
    <row r="9" spans="1:6" x14ac:dyDescent="0.25">
      <c r="A9" s="110" t="s">
        <v>240</v>
      </c>
      <c r="B9" s="107">
        <v>2.9</v>
      </c>
      <c r="C9" s="108">
        <v>0.189</v>
      </c>
      <c r="D9" s="106">
        <v>778</v>
      </c>
      <c r="E9" s="106">
        <v>0.03</v>
      </c>
    </row>
    <row r="10" spans="1:6" x14ac:dyDescent="0.25">
      <c r="A10" s="110" t="s">
        <v>241</v>
      </c>
      <c r="B10" s="107">
        <v>11.64</v>
      </c>
      <c r="C10" s="108">
        <v>9.1999999999999998E-2</v>
      </c>
      <c r="D10" s="106">
        <v>380</v>
      </c>
      <c r="E10" s="106">
        <v>0.02</v>
      </c>
    </row>
    <row r="11" spans="1:6" x14ac:dyDescent="0.25">
      <c r="A11" s="110" t="s">
        <v>242</v>
      </c>
      <c r="B11" s="107">
        <v>3.17</v>
      </c>
      <c r="C11" s="108">
        <v>6.3E-2</v>
      </c>
      <c r="D11" s="106">
        <v>260</v>
      </c>
      <c r="E11" s="106">
        <v>0.05</v>
      </c>
    </row>
    <row r="12" spans="1:6" x14ac:dyDescent="0.25">
      <c r="A12" s="110" t="s">
        <v>243</v>
      </c>
      <c r="B12" s="107">
        <v>2.0699999999999998</v>
      </c>
      <c r="C12" s="108">
        <v>2.8000000000000001E-2</v>
      </c>
      <c r="D12" s="106">
        <v>115</v>
      </c>
      <c r="E12" s="106">
        <v>0.11</v>
      </c>
    </row>
    <row r="13" spans="1:6" x14ac:dyDescent="0.25">
      <c r="A13" s="110" t="s">
        <v>244</v>
      </c>
      <c r="B13" s="107">
        <v>0.52</v>
      </c>
      <c r="C13" s="108">
        <v>1.2999999999999999E-2</v>
      </c>
      <c r="D13" s="106">
        <v>55</v>
      </c>
      <c r="E13" s="106">
        <v>0.51</v>
      </c>
    </row>
    <row r="14" spans="1:6" x14ac:dyDescent="0.25">
      <c r="A14" s="110" t="s">
        <v>245</v>
      </c>
      <c r="B14" s="107">
        <v>5.14</v>
      </c>
      <c r="C14" s="106" t="s">
        <v>250</v>
      </c>
      <c r="D14" s="106">
        <v>16</v>
      </c>
      <c r="E14" s="106">
        <v>0.08</v>
      </c>
    </row>
    <row r="15" spans="1:6" x14ac:dyDescent="0.25">
      <c r="A15" s="111" t="s">
        <v>248</v>
      </c>
      <c r="B15" s="106"/>
      <c r="C15" s="108">
        <v>0.38500000000000001</v>
      </c>
      <c r="D15" s="109">
        <v>1588</v>
      </c>
      <c r="E15" s="106" t="s">
        <v>257</v>
      </c>
    </row>
    <row r="16" spans="1:6" x14ac:dyDescent="0.25">
      <c r="A16" s="111" t="s">
        <v>258</v>
      </c>
      <c r="B16" s="106"/>
      <c r="C16" s="106" t="s">
        <v>251</v>
      </c>
      <c r="D16" s="109">
        <v>4081</v>
      </c>
      <c r="E16" s="106" t="s">
        <v>259</v>
      </c>
    </row>
    <row r="18" spans="1:6" x14ac:dyDescent="0.25">
      <c r="A18" s="116" t="s">
        <v>231</v>
      </c>
    </row>
    <row r="19" spans="1:6" x14ac:dyDescent="0.25">
      <c r="A19" s="116" t="s">
        <v>232</v>
      </c>
    </row>
    <row r="20" spans="1:6" x14ac:dyDescent="0.25">
      <c r="A20" s="116" t="s">
        <v>233</v>
      </c>
    </row>
    <row r="21" spans="1:6" x14ac:dyDescent="0.25">
      <c r="A21" s="116" t="s">
        <v>234</v>
      </c>
    </row>
    <row r="22" spans="1:6" x14ac:dyDescent="0.25">
      <c r="A22" s="116" t="s">
        <v>235</v>
      </c>
    </row>
    <row r="23" spans="1:6" s="95" customFormat="1" x14ac:dyDescent="0.25">
      <c r="A23" s="116"/>
      <c r="B23" s="38"/>
      <c r="C23" s="38"/>
      <c r="D23" s="38"/>
      <c r="E23" s="38"/>
      <c r="F23" s="38"/>
    </row>
    <row r="24" spans="1:6" x14ac:dyDescent="0.25">
      <c r="A24" s="112" t="s">
        <v>274</v>
      </c>
    </row>
    <row r="25" spans="1:6" x14ac:dyDescent="0.25">
      <c r="A25" s="117" t="s">
        <v>275</v>
      </c>
      <c r="B25" s="48" t="s">
        <v>270</v>
      </c>
      <c r="C25" s="48" t="s">
        <v>272</v>
      </c>
      <c r="D25" s="48" t="s">
        <v>56</v>
      </c>
    </row>
    <row r="26" spans="1:6" x14ac:dyDescent="0.25">
      <c r="A26" s="38" t="s">
        <v>261</v>
      </c>
      <c r="B26" s="11">
        <v>460</v>
      </c>
      <c r="C26" s="11">
        <f>(0.89)*454</f>
        <v>404.06</v>
      </c>
      <c r="D26" s="38" t="s">
        <v>273</v>
      </c>
    </row>
    <row r="27" spans="1:6" x14ac:dyDescent="0.25">
      <c r="A27" s="112" t="s">
        <v>262</v>
      </c>
      <c r="B27" s="11">
        <v>600</v>
      </c>
    </row>
    <row r="28" spans="1:6" x14ac:dyDescent="0.25">
      <c r="A28" s="38" t="s">
        <v>263</v>
      </c>
      <c r="B28" s="11">
        <v>560</v>
      </c>
    </row>
    <row r="29" spans="1:6" x14ac:dyDescent="0.25">
      <c r="A29" s="38" t="s">
        <v>264</v>
      </c>
      <c r="B29" s="11">
        <v>7</v>
      </c>
    </row>
    <row r="30" spans="1:6" x14ac:dyDescent="0.25">
      <c r="A30" s="38" t="s">
        <v>265</v>
      </c>
      <c r="B30" s="11">
        <v>9</v>
      </c>
    </row>
    <row r="31" spans="1:6" x14ac:dyDescent="0.25">
      <c r="A31" s="38" t="s">
        <v>260</v>
      </c>
      <c r="B31" s="11"/>
    </row>
    <row r="32" spans="1:6" x14ac:dyDescent="0.25">
      <c r="A32" s="38" t="s">
        <v>266</v>
      </c>
      <c r="B32" s="11">
        <v>27</v>
      </c>
    </row>
    <row r="33" spans="1:2" x14ac:dyDescent="0.25">
      <c r="A33" s="38" t="s">
        <v>267</v>
      </c>
      <c r="B33" s="11" t="s">
        <v>271</v>
      </c>
    </row>
    <row r="34" spans="1:2" x14ac:dyDescent="0.25">
      <c r="A34" s="38" t="s">
        <v>268</v>
      </c>
      <c r="B34" s="11">
        <v>4</v>
      </c>
    </row>
    <row r="35" spans="1:2" x14ac:dyDescent="0.25">
      <c r="A35" s="38" t="s">
        <v>269</v>
      </c>
      <c r="B35" s="11">
        <v>9</v>
      </c>
    </row>
  </sheetData>
  <hyperlinks>
    <hyperlink ref="A1" r:id="rId1" xr:uid="{3A6EDEB6-C474-4DE8-B852-7CF0CC074BDA}"/>
  </hyperlinks>
  <pageMargins left="0.7" right="0.7" top="0.75" bottom="0.75" header="0.3" footer="0.3"/>
  <pageSetup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CC30-6DA6-46A7-98A3-DCCB0E18E2AA}">
  <dimension ref="A3:F16"/>
  <sheetViews>
    <sheetView workbookViewId="0">
      <selection activeCell="D4" sqref="D4"/>
    </sheetView>
  </sheetViews>
  <sheetFormatPr defaultRowHeight="15" x14ac:dyDescent="0.25"/>
  <cols>
    <col min="2" max="2" width="6.7109375" bestFit="1" customWidth="1"/>
    <col min="3" max="3" width="8.140625" customWidth="1"/>
    <col min="4" max="4" width="5.85546875" bestFit="1" customWidth="1"/>
    <col min="5" max="5" width="7.140625" customWidth="1"/>
    <col min="6" max="6" width="16.42578125" bestFit="1" customWidth="1"/>
  </cols>
  <sheetData>
    <row r="3" spans="1:6" s="122" customFormat="1" ht="45" x14ac:dyDescent="0.25">
      <c r="A3" s="122" t="s">
        <v>283</v>
      </c>
      <c r="B3" s="122" t="s">
        <v>303</v>
      </c>
      <c r="C3" s="122" t="s">
        <v>304</v>
      </c>
      <c r="D3" s="122" t="s">
        <v>306</v>
      </c>
      <c r="E3" s="122" t="s">
        <v>305</v>
      </c>
      <c r="F3" s="122" t="s">
        <v>284</v>
      </c>
    </row>
    <row r="4" spans="1:6" x14ac:dyDescent="0.25">
      <c r="A4" t="s">
        <v>285</v>
      </c>
      <c r="B4" s="17">
        <f>'Buildings Summary'!I7</f>
        <v>28179</v>
      </c>
      <c r="C4" s="17">
        <f>'Buildings CG'!Q14</f>
        <v>29276.734499999999</v>
      </c>
      <c r="D4" s="121">
        <f>'Buildings Summary'!K10</f>
        <v>3.4179136978418687</v>
      </c>
      <c r="E4" s="121">
        <f>'Buildings CG'!T14</f>
        <v>4</v>
      </c>
      <c r="F4" t="s">
        <v>286</v>
      </c>
    </row>
    <row r="5" spans="1:6" x14ac:dyDescent="0.25">
      <c r="A5" t="s">
        <v>287</v>
      </c>
      <c r="B5" s="17">
        <f>'Buildings Summary'!M10</f>
        <v>39351.287371630329</v>
      </c>
      <c r="C5" s="17">
        <f>'Buildings CG'!V14</f>
        <v>36595.918124999997</v>
      </c>
      <c r="D5" s="121">
        <f>'Buildings Summary'!O10</f>
        <v>5.0512820512820511</v>
      </c>
      <c r="E5" s="121">
        <f>'Buildings CG'!AA14</f>
        <v>5</v>
      </c>
      <c r="F5" t="s">
        <v>288</v>
      </c>
    </row>
    <row r="6" spans="1:6" x14ac:dyDescent="0.25">
      <c r="A6" t="s">
        <v>289</v>
      </c>
      <c r="B6" s="17">
        <f>'Buildings Summary'!Q10</f>
        <v>30027.828506097561</v>
      </c>
      <c r="C6" s="17">
        <f>'Buildings CG'!AE14</f>
        <v>30498.466969512192</v>
      </c>
      <c r="D6" s="121">
        <f>'Buildings Summary'!S10</f>
        <v>5.0882996700427388</v>
      </c>
      <c r="E6" s="121">
        <f>'Buildings CG'!AH14</f>
        <v>5</v>
      </c>
      <c r="F6" t="s">
        <v>288</v>
      </c>
    </row>
    <row r="7" spans="1:6" x14ac:dyDescent="0.25">
      <c r="A7" t="s">
        <v>290</v>
      </c>
      <c r="B7" s="17">
        <f>'Buildings Summary'!U10</f>
        <v>38074.188516260154</v>
      </c>
      <c r="C7" s="17">
        <f>'Buildings CG'!AL14</f>
        <v>39050.59425609756</v>
      </c>
      <c r="D7" s="121">
        <f>'Buildings Summary'!W10</f>
        <v>12.020299145299145</v>
      </c>
      <c r="E7" s="121">
        <f>'Buildings CG'!AO14</f>
        <v>12</v>
      </c>
      <c r="F7" t="s">
        <v>291</v>
      </c>
    </row>
    <row r="11" spans="1:6" x14ac:dyDescent="0.25">
      <c r="A11" s="6" t="s">
        <v>292</v>
      </c>
      <c r="F11" s="6" t="s">
        <v>298</v>
      </c>
    </row>
    <row r="12" spans="1:6" x14ac:dyDescent="0.25">
      <c r="A12" t="s">
        <v>293</v>
      </c>
      <c r="F12" t="s">
        <v>299</v>
      </c>
    </row>
    <row r="13" spans="1:6" x14ac:dyDescent="0.25">
      <c r="A13" t="s">
        <v>294</v>
      </c>
      <c r="F13" s="119"/>
    </row>
    <row r="14" spans="1:6" x14ac:dyDescent="0.25">
      <c r="A14" t="s">
        <v>295</v>
      </c>
      <c r="F14" s="6" t="s">
        <v>300</v>
      </c>
    </row>
    <row r="15" spans="1:6" x14ac:dyDescent="0.25">
      <c r="A15" t="s">
        <v>296</v>
      </c>
      <c r="F15" t="s">
        <v>301</v>
      </c>
    </row>
    <row r="16" spans="1:6" x14ac:dyDescent="0.25">
      <c r="A16" t="s">
        <v>297</v>
      </c>
      <c r="F16" t="s">
        <v>302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D4E1E-6EB6-41C1-8407-AE986C201AE7}">
  <dimension ref="A1:AS17"/>
  <sheetViews>
    <sheetView zoomScaleNormal="100" workbookViewId="0"/>
  </sheetViews>
  <sheetFormatPr defaultRowHeight="15" x14ac:dyDescent="0.25"/>
  <cols>
    <col min="1" max="1" width="23.7109375" style="37" customWidth="1"/>
    <col min="2" max="2" width="8.5703125" style="37" customWidth="1"/>
    <col min="3" max="3" width="6.5703125" style="37" customWidth="1"/>
    <col min="4" max="4" width="5.140625" style="37" customWidth="1"/>
    <col min="5" max="5" width="8.28515625" style="37" customWidth="1"/>
    <col min="6" max="6" width="6" style="37" customWidth="1"/>
    <col min="7" max="7" width="5.42578125" style="37" customWidth="1"/>
    <col min="8" max="8" width="9.140625" style="3" customWidth="1"/>
    <col min="9" max="9" width="7.42578125" style="18" bestFit="1" customWidth="1"/>
    <col min="10" max="10" width="10.140625" style="3" bestFit="1" customWidth="1"/>
    <col min="11" max="14" width="9.140625" style="3" customWidth="1"/>
    <col min="15" max="15" width="9.140625" style="11" bestFit="1" customWidth="1"/>
    <col min="16" max="16" width="8.7109375" style="11" customWidth="1"/>
    <col min="17" max="17" width="9.140625" style="11" bestFit="1" customWidth="1"/>
    <col min="18" max="19" width="7.28515625" style="11" bestFit="1" customWidth="1"/>
    <col min="20" max="21" width="8.7109375" style="11" bestFit="1" customWidth="1"/>
    <col min="22" max="22" width="9.140625" style="11" bestFit="1" customWidth="1"/>
    <col min="23" max="23" width="8.7109375" style="11" customWidth="1"/>
    <col min="24" max="24" width="9.140625" style="11" bestFit="1" customWidth="1"/>
    <col min="25" max="26" width="7.28515625" style="11" bestFit="1" customWidth="1"/>
    <col min="27" max="28" width="8.7109375" style="11" bestFit="1" customWidth="1"/>
    <col min="29" max="29" width="9.140625" style="11" bestFit="1" customWidth="1"/>
    <col min="30" max="30" width="8.7109375" style="11" customWidth="1"/>
    <col min="31" max="31" width="9.140625" style="11" bestFit="1" customWidth="1"/>
    <col min="32" max="33" width="7.28515625" style="11" bestFit="1" customWidth="1"/>
    <col min="34" max="35" width="8.7109375" style="11" bestFit="1" customWidth="1"/>
    <col min="36" max="36" width="9.140625" style="11" bestFit="1" customWidth="1"/>
    <col min="37" max="37" width="8.7109375" style="11" customWidth="1"/>
    <col min="38" max="38" width="9.140625" style="11" bestFit="1" customWidth="1"/>
    <col min="39" max="40" width="7.28515625" style="11" bestFit="1" customWidth="1"/>
    <col min="41" max="41" width="8.7109375" style="11" bestFit="1" customWidth="1"/>
    <col min="42" max="42" width="9.140625" style="11"/>
    <col min="43" max="45" width="8" style="37" bestFit="1" customWidth="1"/>
    <col min="46" max="16384" width="9.140625" style="37"/>
  </cols>
  <sheetData>
    <row r="1" spans="1:45" ht="15.75" x14ac:dyDescent="0.25">
      <c r="A1" s="1"/>
      <c r="L1" s="38" t="s">
        <v>206</v>
      </c>
    </row>
    <row r="2" spans="1:45" x14ac:dyDescent="0.25">
      <c r="A2" s="2"/>
      <c r="L2" s="38" t="s">
        <v>205</v>
      </c>
    </row>
    <row r="3" spans="1:45" x14ac:dyDescent="0.25">
      <c r="A3" s="2"/>
      <c r="L3" s="37" t="s">
        <v>212</v>
      </c>
    </row>
    <row r="4" spans="1:45" x14ac:dyDescent="0.25">
      <c r="A4" s="37" t="s">
        <v>221</v>
      </c>
    </row>
    <row r="5" spans="1:45" x14ac:dyDescent="0.25">
      <c r="A5" s="37" t="s">
        <v>276</v>
      </c>
    </row>
    <row r="6" spans="1:45" x14ac:dyDescent="0.25">
      <c r="A6" s="14" t="s">
        <v>224</v>
      </c>
      <c r="B6" s="37" t="s">
        <v>225</v>
      </c>
      <c r="L6" s="7" t="s">
        <v>144</v>
      </c>
    </row>
    <row r="7" spans="1:45" x14ac:dyDescent="0.25">
      <c r="A7" s="14" t="s">
        <v>29</v>
      </c>
      <c r="B7" s="50">
        <f>828/1600</f>
        <v>0.51749999999999996</v>
      </c>
      <c r="L7" s="37" t="s">
        <v>145</v>
      </c>
    </row>
    <row r="8" spans="1:45" x14ac:dyDescent="0.25">
      <c r="A8" s="14" t="s">
        <v>36</v>
      </c>
      <c r="B8" s="50">
        <f>828/1600</f>
        <v>0.51749999999999996</v>
      </c>
      <c r="L8" s="4" t="s">
        <v>152</v>
      </c>
    </row>
    <row r="9" spans="1:45" x14ac:dyDescent="0.25">
      <c r="A9" s="14" t="s">
        <v>31</v>
      </c>
      <c r="B9" s="50">
        <f>187/10824</f>
        <v>1.7276422764227643E-2</v>
      </c>
      <c r="L9" s="7" t="s">
        <v>146</v>
      </c>
    </row>
    <row r="10" spans="1:45" x14ac:dyDescent="0.25">
      <c r="A10" s="14" t="s">
        <v>32</v>
      </c>
      <c r="B10" s="50">
        <f>187/10824</f>
        <v>1.7276422764227643E-2</v>
      </c>
    </row>
    <row r="11" spans="1:45" ht="15.75" thickBot="1" x14ac:dyDescent="0.3">
      <c r="G11" s="14" t="s">
        <v>40</v>
      </c>
      <c r="H11" s="16">
        <f>SUM(H14:H165)</f>
        <v>81853</v>
      </c>
      <c r="I11" s="99"/>
      <c r="J11" s="16"/>
      <c r="K11" s="16"/>
      <c r="L11" s="16"/>
      <c r="M11" s="16"/>
      <c r="N11" s="16"/>
      <c r="O11" s="99">
        <f>SUM(O14:O165)</f>
        <v>29276.734499999999</v>
      </c>
      <c r="P11" s="99">
        <f>SUM(P14:P165)</f>
        <v>0</v>
      </c>
      <c r="Q11" s="99">
        <f>SUM(Q14:Q165)</f>
        <v>29276.734499999999</v>
      </c>
      <c r="V11" s="99">
        <f>SUM(V14:V165)</f>
        <v>36595.918124999997</v>
      </c>
      <c r="W11" s="99">
        <f>SUM(W14:W165)</f>
        <v>0</v>
      </c>
      <c r="X11" s="99">
        <f>SUM(X14:X165)</f>
        <v>36595.918124999997</v>
      </c>
      <c r="AC11" s="99">
        <f>SUM(AC14:AC165)</f>
        <v>29276.734499999999</v>
      </c>
      <c r="AD11" s="99">
        <f>SUM(AD14:AD165)</f>
        <v>1221.7324695121952</v>
      </c>
      <c r="AE11" s="99">
        <f>SUM(AE14:AE165)</f>
        <v>30498.466969512192</v>
      </c>
      <c r="AJ11" s="99">
        <f>SUM(AJ14:AJ165)</f>
        <v>29276.734499999999</v>
      </c>
      <c r="AK11" s="99">
        <f>SUM(AK14:AK165)</f>
        <v>9773.8597560975613</v>
      </c>
      <c r="AL11" s="99">
        <f>SUM(AL14:AL165)</f>
        <v>39050.59425609756</v>
      </c>
    </row>
    <row r="12" spans="1:45" s="6" customFormat="1" ht="15.75" thickBot="1" x14ac:dyDescent="0.3">
      <c r="I12" s="15"/>
      <c r="O12" s="139" t="s">
        <v>217</v>
      </c>
      <c r="P12" s="140"/>
      <c r="Q12" s="140"/>
      <c r="R12" s="141"/>
      <c r="S12" s="141"/>
      <c r="T12" s="141"/>
      <c r="U12" s="142"/>
      <c r="V12" s="139" t="s">
        <v>218</v>
      </c>
      <c r="W12" s="140"/>
      <c r="X12" s="140"/>
      <c r="Y12" s="141"/>
      <c r="Z12" s="141"/>
      <c r="AA12" s="141"/>
      <c r="AB12" s="142"/>
      <c r="AC12" s="139" t="s">
        <v>219</v>
      </c>
      <c r="AD12" s="140"/>
      <c r="AE12" s="140"/>
      <c r="AF12" s="141"/>
      <c r="AG12" s="141"/>
      <c r="AH12" s="141"/>
      <c r="AI12" s="142"/>
      <c r="AJ12" s="139" t="s">
        <v>220</v>
      </c>
      <c r="AK12" s="140"/>
      <c r="AL12" s="140"/>
      <c r="AM12" s="141"/>
      <c r="AN12" s="141"/>
      <c r="AO12" s="141"/>
      <c r="AP12" s="142"/>
    </row>
    <row r="13" spans="1:45" s="27" customFormat="1" ht="48" x14ac:dyDescent="0.2">
      <c r="A13" s="23" t="s">
        <v>0</v>
      </c>
      <c r="B13" s="23" t="s">
        <v>1</v>
      </c>
      <c r="C13" s="23" t="s">
        <v>2</v>
      </c>
      <c r="D13" s="23" t="s">
        <v>3</v>
      </c>
      <c r="E13" s="23" t="s">
        <v>4</v>
      </c>
      <c r="F13" s="23" t="s">
        <v>5</v>
      </c>
      <c r="G13" s="23" t="s">
        <v>8</v>
      </c>
      <c r="H13" s="24" t="s">
        <v>138</v>
      </c>
      <c r="I13" s="100" t="s">
        <v>222</v>
      </c>
      <c r="J13" s="90" t="s">
        <v>114</v>
      </c>
      <c r="K13" s="25" t="s">
        <v>110</v>
      </c>
      <c r="L13" s="25" t="s">
        <v>209</v>
      </c>
      <c r="M13" s="26" t="s">
        <v>210</v>
      </c>
      <c r="N13" s="26" t="s">
        <v>211</v>
      </c>
      <c r="O13" s="91" t="s">
        <v>213</v>
      </c>
      <c r="P13" s="91" t="s">
        <v>214</v>
      </c>
      <c r="Q13" s="91" t="s">
        <v>109</v>
      </c>
      <c r="R13" s="92" t="s">
        <v>216</v>
      </c>
      <c r="S13" s="92" t="s">
        <v>215</v>
      </c>
      <c r="T13" s="93" t="s">
        <v>148</v>
      </c>
      <c r="U13" s="94" t="s">
        <v>223</v>
      </c>
      <c r="V13" s="91" t="s">
        <v>213</v>
      </c>
      <c r="W13" s="91" t="s">
        <v>214</v>
      </c>
      <c r="X13" s="91" t="s">
        <v>109</v>
      </c>
      <c r="Y13" s="92" t="s">
        <v>216</v>
      </c>
      <c r="Z13" s="92" t="s">
        <v>215</v>
      </c>
      <c r="AA13" s="93" t="s">
        <v>148</v>
      </c>
      <c r="AB13" s="94" t="s">
        <v>223</v>
      </c>
      <c r="AC13" s="91" t="s">
        <v>213</v>
      </c>
      <c r="AD13" s="91" t="s">
        <v>214</v>
      </c>
      <c r="AE13" s="91" t="s">
        <v>109</v>
      </c>
      <c r="AF13" s="92" t="s">
        <v>216</v>
      </c>
      <c r="AG13" s="92" t="s">
        <v>215</v>
      </c>
      <c r="AH13" s="93" t="s">
        <v>148</v>
      </c>
      <c r="AI13" s="94" t="s">
        <v>223</v>
      </c>
      <c r="AJ13" s="91" t="s">
        <v>213</v>
      </c>
      <c r="AK13" s="91" t="s">
        <v>214</v>
      </c>
      <c r="AL13" s="91" t="s">
        <v>109</v>
      </c>
      <c r="AM13" s="92" t="s">
        <v>216</v>
      </c>
      <c r="AN13" s="92" t="s">
        <v>215</v>
      </c>
      <c r="AO13" s="93" t="s">
        <v>148</v>
      </c>
      <c r="AP13" s="94" t="s">
        <v>223</v>
      </c>
      <c r="AQ13" s="90" t="s">
        <v>149</v>
      </c>
      <c r="AR13" s="25" t="s">
        <v>150</v>
      </c>
      <c r="AS13" s="25" t="s">
        <v>151</v>
      </c>
    </row>
    <row r="14" spans="1:45" s="21" customFormat="1" ht="45" x14ac:dyDescent="0.25">
      <c r="A14" s="123" t="s">
        <v>311</v>
      </c>
      <c r="B14" s="103"/>
      <c r="C14" s="102"/>
      <c r="D14" s="103"/>
      <c r="E14" s="102"/>
      <c r="F14" s="102" t="s">
        <v>6</v>
      </c>
      <c r="G14" s="103">
        <v>1</v>
      </c>
      <c r="H14" s="104">
        <v>81853</v>
      </c>
      <c r="I14" s="105">
        <f>J14/H14</f>
        <v>10.367378104651021</v>
      </c>
      <c r="J14" s="124">
        <v>848601</v>
      </c>
      <c r="K14" s="101">
        <v>108485</v>
      </c>
      <c r="L14" s="101">
        <f>IF( COUNT(K14)=1, (K14*1000/24)/30, "" )</f>
        <v>150673.61111111109</v>
      </c>
      <c r="M14" s="101">
        <v>43394</v>
      </c>
      <c r="N14" s="101">
        <f t="shared" ref="N14" si="0">IF( COUNT(M14)=1, (M14*1000/24)/30, "" )</f>
        <v>60269.444444444445</v>
      </c>
      <c r="O14" s="125">
        <f>$B$7*($J14*S14/60)</f>
        <v>29276.734499999999</v>
      </c>
      <c r="P14" s="126">
        <f>$B$9*($J14*R14/12)</f>
        <v>0</v>
      </c>
      <c r="Q14" s="126">
        <f>O14+P14</f>
        <v>29276.734499999999</v>
      </c>
      <c r="R14" s="98">
        <v>0</v>
      </c>
      <c r="S14" s="98">
        <v>4</v>
      </c>
      <c r="T14" s="65">
        <f>R14+S14</f>
        <v>4</v>
      </c>
      <c r="U14" s="127" t="str">
        <f>IF(T14&gt;=12,"CDC Airborne LVL",IF(T14&gt;=6,"CDC &amp; Harvard LVL",IF(T14&gt;=5,"CDC LVL",IF(T14&gt;=4,"Low",IF(T14&gt;=3,"Poor",IF(T14&gt;=2,"Bad",IF(T14&gt;=1,"Very Bad","Fail")))))))</f>
        <v>Low</v>
      </c>
      <c r="V14" s="125">
        <f>$B$7*($J14*Z14/60)</f>
        <v>36595.918124999997</v>
      </c>
      <c r="W14" s="126">
        <f>$B$9*($J14*Y14/12)</f>
        <v>0</v>
      </c>
      <c r="X14" s="126">
        <f>V14+W14</f>
        <v>36595.918124999997</v>
      </c>
      <c r="Y14" s="98">
        <v>0</v>
      </c>
      <c r="Z14" s="98">
        <v>5</v>
      </c>
      <c r="AA14" s="65">
        <f>Y14+Z14</f>
        <v>5</v>
      </c>
      <c r="AB14" s="127" t="str">
        <f>IF(AA14&gt;=12,"CDC Airborne LVL",IF(AA14&gt;=6,"CDC &amp; Harvard LVL",IF(AA14&gt;=5,"CDC LVL",IF(AA14&gt;=4,"Low",IF(AA14&gt;=3,"Poor",IF(AA14&gt;=2,"Bad",IF(AA14&gt;=1,"Very Bad","Fail")))))))</f>
        <v>CDC LVL</v>
      </c>
      <c r="AC14" s="125">
        <f>$B$7*($J14*AG14/60)</f>
        <v>29276.734499999999</v>
      </c>
      <c r="AD14" s="126">
        <f>$B$9*($J14*AF14/12)</f>
        <v>1221.7324695121952</v>
      </c>
      <c r="AE14" s="126">
        <f>AC14+AD14</f>
        <v>30498.466969512192</v>
      </c>
      <c r="AF14" s="98">
        <v>1</v>
      </c>
      <c r="AG14" s="98">
        <v>4</v>
      </c>
      <c r="AH14" s="65">
        <f>AF14+AG14</f>
        <v>5</v>
      </c>
      <c r="AI14" s="127" t="str">
        <f>IF(AH14&gt;=12,"CDC Airborne LVL",IF(AH14&gt;=6,"CDC &amp; Harvard LVL",IF(AH14&gt;=5,"CDC LVL",IF(AH14&gt;=4,"Low",IF(AH14&gt;=3,"Poor",IF(AH14&gt;=2,"Bad",IF(AH14&gt;=1,"Very Bad","Fail")))))))</f>
        <v>CDC LVL</v>
      </c>
      <c r="AJ14" s="125">
        <f>$B$7*($J14*AN14/60)</f>
        <v>29276.734499999999</v>
      </c>
      <c r="AK14" s="126">
        <f>$B$9*($J14*AM14/12)</f>
        <v>9773.8597560975613</v>
      </c>
      <c r="AL14" s="126">
        <f>AJ14+AK14</f>
        <v>39050.59425609756</v>
      </c>
      <c r="AM14" s="98">
        <v>8</v>
      </c>
      <c r="AN14" s="98">
        <v>4</v>
      </c>
      <c r="AO14" s="65">
        <f>AM14+AN14</f>
        <v>12</v>
      </c>
      <c r="AP14" s="127" t="str">
        <f>IF(AO14&gt;=12,"CDC Airborne LVL",IF(AO14&gt;=6,"CDC &amp; Harvard LVL",IF(AO14&gt;=5,"CDC LVL",IF(AO14&gt;=4,"Low",IF(AO14&gt;=3,"Poor",IF(AO14&gt;=2,"Bad",IF(AO14&gt;=1,"Very Bad","Fail")))))))</f>
        <v>CDC Airborne LVL</v>
      </c>
      <c r="AQ14" s="128" t="e">
        <f>#REF!</f>
        <v>#REF!</v>
      </c>
      <c r="AR14" s="129" t="e">
        <f>#REF!</f>
        <v>#REF!</v>
      </c>
      <c r="AS14" s="130" t="e">
        <f>#REF!</f>
        <v>#REF!</v>
      </c>
    </row>
    <row r="16" spans="1:45" s="4" customFormat="1" x14ac:dyDescent="0.25">
      <c r="H16" s="3"/>
      <c r="I16" s="18"/>
      <c r="J16" s="3"/>
      <c r="K16" s="3"/>
      <c r="L16" s="3"/>
      <c r="M16" s="3"/>
      <c r="N16" s="3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8:42" s="4" customFormat="1" x14ac:dyDescent="0.25">
      <c r="H17" s="3"/>
      <c r="I17" s="18"/>
      <c r="J17" s="3"/>
      <c r="K17" s="3"/>
      <c r="L17" s="3"/>
      <c r="M17" s="3"/>
      <c r="N17" s="3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</sheetData>
  <mergeCells count="4">
    <mergeCell ref="O12:U12"/>
    <mergeCell ref="V12:AB12"/>
    <mergeCell ref="AC12:AI12"/>
    <mergeCell ref="AJ12:AP1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3073A-AF6E-407D-B9A1-FB27763E6000}">
  <dimension ref="A1:AA13"/>
  <sheetViews>
    <sheetView workbookViewId="0"/>
  </sheetViews>
  <sheetFormatPr defaultRowHeight="15" x14ac:dyDescent="0.25"/>
  <cols>
    <col min="1" max="1" width="20" style="31" customWidth="1"/>
    <col min="2" max="2" width="8.5703125" style="31" customWidth="1"/>
    <col min="3" max="3" width="6.5703125" style="31" customWidth="1"/>
    <col min="4" max="4" width="5.140625" style="31" customWidth="1"/>
    <col min="5" max="5" width="8.28515625" style="31" customWidth="1"/>
    <col min="6" max="6" width="6" style="31" customWidth="1"/>
    <col min="7" max="7" width="5.42578125" style="31" customWidth="1"/>
    <col min="8" max="8" width="9.140625" style="3" customWidth="1"/>
    <col min="9" max="9" width="8.7109375" style="31" bestFit="1" customWidth="1"/>
    <col min="10" max="13" width="9.140625" style="31"/>
    <col min="14" max="14" width="8.7109375" style="31" bestFit="1" customWidth="1"/>
    <col min="15" max="16" width="9.140625" style="31"/>
    <col min="17" max="18" width="8.7109375" style="31" bestFit="1" customWidth="1"/>
    <col min="19" max="20" width="9.140625" style="31"/>
    <col min="21" max="21" width="9.140625" style="36"/>
    <col min="22" max="22" width="8.7109375" style="36" bestFit="1" customWidth="1"/>
    <col min="23" max="24" width="9.140625" style="36"/>
    <col min="25" max="27" width="8" style="31" bestFit="1" customWidth="1"/>
    <col min="28" max="16384" width="9.140625" style="31"/>
  </cols>
  <sheetData>
    <row r="1" spans="1:27" ht="15.75" x14ac:dyDescent="0.25">
      <c r="A1" s="1"/>
      <c r="M1" s="7" t="s">
        <v>144</v>
      </c>
    </row>
    <row r="2" spans="1:27" x14ac:dyDescent="0.25">
      <c r="A2" s="2"/>
      <c r="M2" s="31" t="s">
        <v>145</v>
      </c>
    </row>
    <row r="3" spans="1:27" x14ac:dyDescent="0.25">
      <c r="A3" s="2"/>
      <c r="M3" s="4" t="s">
        <v>152</v>
      </c>
    </row>
    <row r="4" spans="1:27" x14ac:dyDescent="0.25">
      <c r="A4" s="31" t="s">
        <v>140</v>
      </c>
      <c r="M4" s="7" t="s">
        <v>146</v>
      </c>
    </row>
    <row r="5" spans="1:27" s="95" customFormat="1" x14ac:dyDescent="0.25">
      <c r="A5" s="95" t="s">
        <v>277</v>
      </c>
      <c r="H5" s="3"/>
      <c r="M5" s="7"/>
    </row>
    <row r="6" spans="1:27" x14ac:dyDescent="0.25">
      <c r="A6" s="14" t="s">
        <v>224</v>
      </c>
      <c r="B6" s="37" t="s">
        <v>226</v>
      </c>
    </row>
    <row r="7" spans="1:27" ht="15.75" thickBot="1" x14ac:dyDescent="0.3">
      <c r="G7" s="14" t="s">
        <v>40</v>
      </c>
      <c r="H7" s="16">
        <f>SUM(H10:H161)</f>
        <v>81853</v>
      </c>
      <c r="I7" s="16">
        <f>SUM(I10:I161)</f>
        <v>28179</v>
      </c>
      <c r="M7" s="16">
        <f>SUM(M10:M161)</f>
        <v>39351.287371630329</v>
      </c>
      <c r="Q7" s="16">
        <f>SUM(Q10:Q161)</f>
        <v>30027.828506097561</v>
      </c>
      <c r="U7" s="16">
        <f>SUM(U10:U161)</f>
        <v>38074.188516260154</v>
      </c>
    </row>
    <row r="8" spans="1:27" s="6" customFormat="1" ht="15.75" thickBot="1" x14ac:dyDescent="0.3">
      <c r="I8" s="139" t="s">
        <v>141</v>
      </c>
      <c r="J8" s="141"/>
      <c r="K8" s="141"/>
      <c r="L8" s="142"/>
      <c r="M8" s="139" t="s">
        <v>142</v>
      </c>
      <c r="N8" s="141"/>
      <c r="O8" s="141"/>
      <c r="P8" s="142"/>
      <c r="Q8" s="139" t="s">
        <v>143</v>
      </c>
      <c r="R8" s="141"/>
      <c r="S8" s="141"/>
      <c r="T8" s="142"/>
      <c r="U8" s="139" t="s">
        <v>208</v>
      </c>
      <c r="V8" s="141"/>
      <c r="W8" s="141"/>
      <c r="X8" s="142"/>
    </row>
    <row r="9" spans="1:27" s="27" customFormat="1" ht="48" x14ac:dyDescent="0.2">
      <c r="A9" s="23" t="s">
        <v>0</v>
      </c>
      <c r="B9" s="23" t="s">
        <v>1</v>
      </c>
      <c r="C9" s="23" t="s">
        <v>2</v>
      </c>
      <c r="D9" s="23" t="s">
        <v>3</v>
      </c>
      <c r="E9" s="23" t="s">
        <v>4</v>
      </c>
      <c r="F9" s="23" t="s">
        <v>5</v>
      </c>
      <c r="G9" s="23" t="s">
        <v>8</v>
      </c>
      <c r="H9" s="24" t="s">
        <v>138</v>
      </c>
      <c r="I9" s="91" t="s">
        <v>109</v>
      </c>
      <c r="J9" s="92" t="s">
        <v>147</v>
      </c>
      <c r="K9" s="93" t="s">
        <v>148</v>
      </c>
      <c r="L9" s="94" t="s">
        <v>223</v>
      </c>
      <c r="M9" s="91" t="s">
        <v>109</v>
      </c>
      <c r="N9" s="92" t="s">
        <v>147</v>
      </c>
      <c r="O9" s="93" t="s">
        <v>148</v>
      </c>
      <c r="P9" s="94" t="s">
        <v>223</v>
      </c>
      <c r="Q9" s="91" t="s">
        <v>109</v>
      </c>
      <c r="R9" s="92" t="s">
        <v>147</v>
      </c>
      <c r="S9" s="93" t="s">
        <v>148</v>
      </c>
      <c r="T9" s="94" t="s">
        <v>223</v>
      </c>
      <c r="U9" s="91" t="s">
        <v>109</v>
      </c>
      <c r="V9" s="92" t="s">
        <v>147</v>
      </c>
      <c r="W9" s="93" t="s">
        <v>148</v>
      </c>
      <c r="X9" s="94" t="s">
        <v>223</v>
      </c>
      <c r="Y9" s="90" t="s">
        <v>149</v>
      </c>
      <c r="Z9" s="25" t="s">
        <v>150</v>
      </c>
      <c r="AA9" s="25" t="s">
        <v>151</v>
      </c>
    </row>
    <row r="10" spans="1:27" s="21" customFormat="1" ht="45" x14ac:dyDescent="0.25">
      <c r="A10" s="123" t="s">
        <v>311</v>
      </c>
      <c r="B10" s="103"/>
      <c r="C10" s="102"/>
      <c r="D10" s="103"/>
      <c r="E10" s="102"/>
      <c r="F10" s="102" t="s">
        <v>6</v>
      </c>
      <c r="G10" s="103">
        <v>1</v>
      </c>
      <c r="H10" s="104">
        <v>81853</v>
      </c>
      <c r="I10" s="125">
        <v>28179</v>
      </c>
      <c r="J10" s="65">
        <v>0.3</v>
      </c>
      <c r="K10" s="65">
        <f>'Bld 1 Baseline'!P13</f>
        <v>3.4179136978418687</v>
      </c>
      <c r="L10" s="127" t="str">
        <f>IF(K10&gt;=12,"CDC Airborne LVL",IF(K10&gt;=6,"CDC &amp; Harvard LVL",IF(K10&gt;=5,"CDC LVL",IF(K10&gt;=4,"Low",IF(K10&gt;=3,"Poor",IF(K10&gt;=2,"Bad",IF(K10&gt;=1,"Very Bad","Fail")))))))</f>
        <v>Poor</v>
      </c>
      <c r="M10" s="125">
        <f>'Bld 1 Arch A'!R15+'Bld 1 Arch A'!S15</f>
        <v>39351.287371630329</v>
      </c>
      <c r="N10" s="131">
        <f>'Bld 1 Arch A'!P11</f>
        <v>5</v>
      </c>
      <c r="O10" s="131">
        <f>'Bld 1 Arch A'!P13</f>
        <v>5.0512820512820511</v>
      </c>
      <c r="P10" s="127" t="str">
        <f t="shared" ref="P10" si="0">IF(O10&gt;=12,"CDC Airborne LVL",IF(O10&gt;=6,"CDC &amp; Harvard LVL",IF(O10&gt;=5,"CDC LVL",IF(O10&gt;=4,"Low",IF(O10&gt;=3,"Poor",IF(O10&gt;=2,"Bad",IF(O10&gt;=1,"Very Bad","Fail")))))))</f>
        <v>CDC LVL</v>
      </c>
      <c r="Q10" s="125">
        <f>'Bld 1 Arch B'!R15+'Bld 1 Arch B'!S15</f>
        <v>30027.828506097561</v>
      </c>
      <c r="R10" s="65">
        <f>'Bld 1 Arch B'!P11</f>
        <v>5</v>
      </c>
      <c r="S10" s="65">
        <f>'Bld 1 Arch B'!P13</f>
        <v>5.0882996700427388</v>
      </c>
      <c r="T10" s="127" t="str">
        <f t="shared" ref="T10" si="1">IF(S10&gt;=12,"CDC Airborne LVL",IF(S10&gt;=6,"CDC &amp; Harvard LVL",IF(S10&gt;=5,"CDC LVL",IF(S10&gt;=4,"Low",IF(S10&gt;=3,"Poor",IF(S10&gt;=2,"Bad",IF(S10&gt;=1,"Very Bad","Fail")))))))</f>
        <v>CDC LVL</v>
      </c>
      <c r="U10" s="125">
        <f>'Bld 1 Arch C'!R15+'Bld 1 Arch C'!S15</f>
        <v>38074.188516260154</v>
      </c>
      <c r="V10" s="65">
        <f>'Bld 1 Arch C'!P11</f>
        <v>12</v>
      </c>
      <c r="W10" s="65">
        <f>'Bld 1 Arch C'!P13</f>
        <v>12.020299145299145</v>
      </c>
      <c r="X10" s="127" t="str">
        <f t="shared" ref="X10" si="2">IF(W10&gt;=12,"CDC Airborne LVL",IF(W10&gt;=6,"CDC &amp; Harvard LVL",IF(W10&gt;=5,"CDC LVL",IF(W10&gt;=4,"Low",IF(W10&gt;=3,"Poor",IF(W10&gt;=2,"Bad",IF(W10&gt;=1,"Very Bad","Fail")))))))</f>
        <v>CDC Airborne LVL</v>
      </c>
      <c r="Y10" s="138">
        <v>5</v>
      </c>
      <c r="Z10" s="34">
        <v>6</v>
      </c>
      <c r="AA10" s="34">
        <v>12</v>
      </c>
    </row>
    <row r="12" spans="1:27" s="4" customFormat="1" x14ac:dyDescent="0.25">
      <c r="H12" s="3"/>
    </row>
    <row r="13" spans="1:27" s="4" customFormat="1" x14ac:dyDescent="0.25">
      <c r="H13" s="3"/>
    </row>
  </sheetData>
  <mergeCells count="4">
    <mergeCell ref="I8:L8"/>
    <mergeCell ref="M8:P8"/>
    <mergeCell ref="Q8:T8"/>
    <mergeCell ref="U8:X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EE2D-7EA1-4CEA-9EFF-59842E408CE3}">
  <dimension ref="A1:AE11"/>
  <sheetViews>
    <sheetView zoomScaleNormal="100" workbookViewId="0"/>
  </sheetViews>
  <sheetFormatPr defaultRowHeight="15" x14ac:dyDescent="0.25"/>
  <cols>
    <col min="1" max="1" width="20" customWidth="1"/>
    <col min="2" max="2" width="8.5703125" customWidth="1"/>
    <col min="3" max="3" width="20" customWidth="1"/>
    <col min="4" max="4" width="7.85546875" customWidth="1"/>
    <col min="5" max="5" width="17.85546875" customWidth="1"/>
    <col min="6" max="6" width="6" customWidth="1"/>
    <col min="7" max="7" width="5.42578125" customWidth="1"/>
    <col min="8" max="8" width="9.140625" style="3" customWidth="1"/>
    <col min="9" max="9" width="7.5703125" customWidth="1"/>
    <col min="10" max="12" width="8.7109375" customWidth="1"/>
    <col min="13" max="13" width="9.140625" bestFit="1" customWidth="1"/>
    <col min="14" max="14" width="10.140625" customWidth="1"/>
    <col min="15" max="16" width="9.140625" bestFit="1" customWidth="1"/>
    <col min="28" max="28" width="8.7109375" bestFit="1" customWidth="1"/>
    <col min="29" max="31" width="8" bestFit="1" customWidth="1"/>
  </cols>
  <sheetData>
    <row r="1" spans="1:31" ht="15.75" x14ac:dyDescent="0.25">
      <c r="A1" s="1"/>
      <c r="N1" s="7" t="s">
        <v>144</v>
      </c>
    </row>
    <row r="2" spans="1:31" x14ac:dyDescent="0.25">
      <c r="A2" s="2"/>
      <c r="N2" s="31" t="s">
        <v>145</v>
      </c>
    </row>
    <row r="3" spans="1:31" x14ac:dyDescent="0.25">
      <c r="A3" s="2"/>
      <c r="N3" s="4" t="s">
        <v>152</v>
      </c>
    </row>
    <row r="4" spans="1:31" x14ac:dyDescent="0.25">
      <c r="A4" t="s">
        <v>98</v>
      </c>
      <c r="N4" s="7" t="s">
        <v>146</v>
      </c>
    </row>
    <row r="5" spans="1:31" x14ac:dyDescent="0.25">
      <c r="A5" s="14" t="s">
        <v>224</v>
      </c>
      <c r="B5" s="37" t="s">
        <v>226</v>
      </c>
    </row>
    <row r="6" spans="1:31" s="6" customFormat="1" x14ac:dyDescent="0.25">
      <c r="G6" s="14" t="s">
        <v>40</v>
      </c>
      <c r="H6" s="16">
        <f t="shared" ref="H6:P6" si="0">SUM(H8:H159)</f>
        <v>81853</v>
      </c>
      <c r="I6" s="16">
        <f t="shared" si="0"/>
        <v>848601</v>
      </c>
      <c r="J6" s="16">
        <f t="shared" si="0"/>
        <v>27349.875</v>
      </c>
      <c r="K6" s="16">
        <f t="shared" si="0"/>
        <v>829.26829268292681</v>
      </c>
      <c r="L6" s="16">
        <f t="shared" si="0"/>
        <v>28179.143292682926</v>
      </c>
      <c r="M6" s="16">
        <f t="shared" si="0"/>
        <v>108485</v>
      </c>
      <c r="N6" s="16">
        <f t="shared" si="0"/>
        <v>150673.61111111109</v>
      </c>
      <c r="O6" s="16">
        <f t="shared" si="0"/>
        <v>43394</v>
      </c>
      <c r="P6" s="16">
        <f t="shared" si="0"/>
        <v>60269.444444444445</v>
      </c>
      <c r="Q6" s="143" t="s">
        <v>111</v>
      </c>
      <c r="R6" s="143"/>
      <c r="S6" s="143"/>
      <c r="T6" s="143" t="s">
        <v>112</v>
      </c>
      <c r="U6" s="143"/>
      <c r="V6" s="143"/>
      <c r="W6" s="143" t="s">
        <v>113</v>
      </c>
      <c r="X6" s="143"/>
      <c r="Y6" s="143"/>
    </row>
    <row r="7" spans="1:31" s="27" customFormat="1" ht="48" x14ac:dyDescent="0.2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8</v>
      </c>
      <c r="H7" s="24" t="s">
        <v>138</v>
      </c>
      <c r="I7" s="25" t="s">
        <v>114</v>
      </c>
      <c r="J7" s="25" t="s">
        <v>107</v>
      </c>
      <c r="K7" s="25" t="s">
        <v>108</v>
      </c>
      <c r="L7" s="32" t="s">
        <v>109</v>
      </c>
      <c r="M7" s="25" t="s">
        <v>110</v>
      </c>
      <c r="N7" s="25" t="s">
        <v>209</v>
      </c>
      <c r="O7" s="26" t="s">
        <v>210</v>
      </c>
      <c r="P7" s="26" t="s">
        <v>211</v>
      </c>
      <c r="Q7" s="25" t="s">
        <v>11</v>
      </c>
      <c r="R7" s="25" t="s">
        <v>13</v>
      </c>
      <c r="S7" s="25" t="s">
        <v>12</v>
      </c>
      <c r="T7" s="25" t="s">
        <v>14</v>
      </c>
      <c r="U7" s="25" t="s">
        <v>16</v>
      </c>
      <c r="V7" s="25" t="s">
        <v>15</v>
      </c>
      <c r="W7" s="25" t="s">
        <v>17</v>
      </c>
      <c r="X7" s="25" t="s">
        <v>21</v>
      </c>
      <c r="Y7" s="25" t="s">
        <v>22</v>
      </c>
      <c r="Z7" s="25" t="s">
        <v>147</v>
      </c>
      <c r="AA7" s="33" t="s">
        <v>148</v>
      </c>
      <c r="AB7" s="32" t="s">
        <v>223</v>
      </c>
      <c r="AC7" s="25" t="s">
        <v>149</v>
      </c>
      <c r="AD7" s="25" t="s">
        <v>150</v>
      </c>
      <c r="AE7" s="25" t="s">
        <v>151</v>
      </c>
    </row>
    <row r="8" spans="1:31" s="21" customFormat="1" x14ac:dyDescent="0.25">
      <c r="A8" s="132" t="s">
        <v>311</v>
      </c>
      <c r="B8" s="133"/>
      <c r="C8" s="134"/>
      <c r="D8" s="133"/>
      <c r="E8" s="134"/>
      <c r="F8" s="134" t="s">
        <v>6</v>
      </c>
      <c r="G8" s="133">
        <v>1</v>
      </c>
      <c r="H8" s="101">
        <v>81853</v>
      </c>
      <c r="I8" s="101">
        <f>'Bld 1 Baseline'!J15</f>
        <v>848601</v>
      </c>
      <c r="J8" s="101">
        <f>'Bld 1 Baseline'!R15</f>
        <v>27349.875</v>
      </c>
      <c r="K8" s="101">
        <f>'Bld 1 Baseline'!S15</f>
        <v>829.26829268292681</v>
      </c>
      <c r="L8" s="101">
        <f>J8+K8</f>
        <v>28179.143292682926</v>
      </c>
      <c r="M8" s="101">
        <v>108485</v>
      </c>
      <c r="N8" s="101">
        <f>IF( COUNT(M8)=1, (M8*1000/24)/30, "" )</f>
        <v>150673.61111111109</v>
      </c>
      <c r="O8" s="101">
        <v>43394</v>
      </c>
      <c r="P8" s="101">
        <f t="shared" ref="P8" si="1">IF( COUNT(O8)=1, (O8*1000/24)/30, "" )</f>
        <v>60269.444444444445</v>
      </c>
      <c r="Q8" s="101">
        <f>'Bld 1 Baseline'!K11</f>
        <v>5</v>
      </c>
      <c r="R8" s="101">
        <f>'Bld 1 Baseline'!K12</f>
        <v>6650</v>
      </c>
      <c r="S8" s="101">
        <f>'Bld 1 Baseline'!K13</f>
        <v>210.98504273504273</v>
      </c>
      <c r="T8" s="135">
        <f>'Bld 1 Baseline'!N11</f>
        <v>0.31847133757961782</v>
      </c>
      <c r="U8" s="135">
        <f>'Bld 1 Baseline'!N12</f>
        <v>7.1698113207547172</v>
      </c>
      <c r="V8" s="135">
        <f>'Bld 1 Baseline'!N13</f>
        <v>3.3666316465598185</v>
      </c>
      <c r="W8" s="135">
        <f>'Bld 1 Baseline'!O11</f>
        <v>0</v>
      </c>
      <c r="X8" s="135">
        <f>'Bld 1 Baseline'!O12</f>
        <v>12</v>
      </c>
      <c r="Y8" s="135">
        <f>'Bld 1 Baseline'!O13</f>
        <v>5.128205128205128E-2</v>
      </c>
      <c r="Z8" s="135">
        <f>'Bld 1 Baseline'!P11</f>
        <v>0.31847133757961782</v>
      </c>
      <c r="AA8" s="136">
        <f>'Bld 1 Baseline'!P13</f>
        <v>3.4179136978418687</v>
      </c>
      <c r="AB8" s="137" t="str">
        <f t="shared" ref="AB8" si="2">IF(AA8&gt;=12,"CDC Airborne LVL",IF(AA8&gt;=6,"CDC &amp; Harvard LVL",IF(AA8&gt;=5,"CDC LVL",IF(AA8&gt;=4,"Low",IF(AA8&gt;=3,"Poor",IF(AA8&gt;=2,"Bad",IF(AA8&gt;=1,"Very Bad","Fail")))))))</f>
        <v>Poor</v>
      </c>
      <c r="AC8" s="138">
        <v>5</v>
      </c>
      <c r="AD8" s="34">
        <v>6</v>
      </c>
      <c r="AE8" s="34">
        <v>12</v>
      </c>
    </row>
    <row r="10" spans="1:31" s="4" customFormat="1" x14ac:dyDescent="0.25">
      <c r="H10" s="3"/>
    </row>
    <row r="11" spans="1:31" s="4" customFormat="1" x14ac:dyDescent="0.25">
      <c r="H11" s="3"/>
    </row>
  </sheetData>
  <mergeCells count="3">
    <mergeCell ref="Q6:S6"/>
    <mergeCell ref="T6:V6"/>
    <mergeCell ref="W6:Y6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9BCB-F230-4699-8505-6C06E3B11D69}">
  <dimension ref="A1:AE11"/>
  <sheetViews>
    <sheetView zoomScaleNormal="100" workbookViewId="0"/>
  </sheetViews>
  <sheetFormatPr defaultRowHeight="15" x14ac:dyDescent="0.25"/>
  <cols>
    <col min="1" max="1" width="20" style="28" customWidth="1"/>
    <col min="2" max="2" width="8.5703125" style="28" customWidth="1"/>
    <col min="3" max="3" width="20" style="28" customWidth="1"/>
    <col min="4" max="4" width="7.85546875" style="28" customWidth="1"/>
    <col min="5" max="5" width="17.85546875" style="28" customWidth="1"/>
    <col min="6" max="6" width="6" style="28" customWidth="1"/>
    <col min="7" max="7" width="5.42578125" style="28" customWidth="1"/>
    <col min="8" max="8" width="9.140625" style="3" customWidth="1"/>
    <col min="9" max="9" width="7.5703125" style="28" customWidth="1"/>
    <col min="10" max="12" width="8.7109375" style="28" customWidth="1"/>
    <col min="13" max="13" width="9.140625" style="28" bestFit="1" customWidth="1"/>
    <col min="14" max="14" width="10.140625" style="28" customWidth="1"/>
    <col min="15" max="16" width="9.140625" style="28" bestFit="1" customWidth="1"/>
    <col min="17" max="27" width="9.140625" style="28"/>
    <col min="28" max="28" width="8.7109375" style="28" bestFit="1" customWidth="1"/>
    <col min="29" max="31" width="8" style="28" bestFit="1" customWidth="1"/>
    <col min="32" max="16384" width="9.140625" style="28"/>
  </cols>
  <sheetData>
    <row r="1" spans="1:31" ht="15.75" x14ac:dyDescent="0.25">
      <c r="A1" s="1"/>
      <c r="N1" s="7" t="s">
        <v>144</v>
      </c>
    </row>
    <row r="2" spans="1:31" x14ac:dyDescent="0.25">
      <c r="A2" s="2"/>
      <c r="N2" s="31" t="s">
        <v>145</v>
      </c>
    </row>
    <row r="3" spans="1:31" x14ac:dyDescent="0.25">
      <c r="A3" s="2"/>
      <c r="N3" s="4" t="s">
        <v>152</v>
      </c>
    </row>
    <row r="4" spans="1:31" x14ac:dyDescent="0.25">
      <c r="A4" s="28" t="s">
        <v>98</v>
      </c>
      <c r="N4" s="7" t="s">
        <v>146</v>
      </c>
    </row>
    <row r="5" spans="1:31" x14ac:dyDescent="0.25">
      <c r="A5" s="14" t="s">
        <v>224</v>
      </c>
      <c r="B5" s="37" t="s">
        <v>226</v>
      </c>
    </row>
    <row r="6" spans="1:31" s="6" customFormat="1" x14ac:dyDescent="0.25">
      <c r="G6" s="14" t="s">
        <v>40</v>
      </c>
      <c r="H6" s="16">
        <f t="shared" ref="H6:P6" si="0">SUM(H8:H159)</f>
        <v>81853</v>
      </c>
      <c r="I6" s="16">
        <f t="shared" si="0"/>
        <v>848601</v>
      </c>
      <c r="J6" s="16">
        <f t="shared" si="0"/>
        <v>38522.0190789474</v>
      </c>
      <c r="K6" s="16">
        <f t="shared" si="0"/>
        <v>829.26829268292681</v>
      </c>
      <c r="L6" s="16">
        <f t="shared" si="0"/>
        <v>39351.287371630329</v>
      </c>
      <c r="M6" s="16">
        <f t="shared" si="0"/>
        <v>108485</v>
      </c>
      <c r="N6" s="16">
        <f t="shared" si="0"/>
        <v>150673.61111111109</v>
      </c>
      <c r="O6" s="16">
        <f t="shared" si="0"/>
        <v>43394</v>
      </c>
      <c r="P6" s="16">
        <f t="shared" si="0"/>
        <v>60269.444444444445</v>
      </c>
      <c r="Q6" s="143" t="s">
        <v>111</v>
      </c>
      <c r="R6" s="143"/>
      <c r="S6" s="143"/>
      <c r="T6" s="143" t="s">
        <v>112</v>
      </c>
      <c r="U6" s="143"/>
      <c r="V6" s="143"/>
      <c r="W6" s="143" t="s">
        <v>113</v>
      </c>
      <c r="X6" s="143"/>
      <c r="Y6" s="143"/>
    </row>
    <row r="7" spans="1:31" s="27" customFormat="1" ht="48" x14ac:dyDescent="0.2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8</v>
      </c>
      <c r="H7" s="24" t="s">
        <v>138</v>
      </c>
      <c r="I7" s="25" t="s">
        <v>114</v>
      </c>
      <c r="J7" s="25" t="s">
        <v>107</v>
      </c>
      <c r="K7" s="25" t="s">
        <v>108</v>
      </c>
      <c r="L7" s="32" t="s">
        <v>109</v>
      </c>
      <c r="M7" s="25" t="s">
        <v>110</v>
      </c>
      <c r="N7" s="25" t="s">
        <v>209</v>
      </c>
      <c r="O7" s="26" t="s">
        <v>210</v>
      </c>
      <c r="P7" s="26" t="s">
        <v>211</v>
      </c>
      <c r="Q7" s="25" t="s">
        <v>11</v>
      </c>
      <c r="R7" s="25" t="s">
        <v>13</v>
      </c>
      <c r="S7" s="25" t="s">
        <v>12</v>
      </c>
      <c r="T7" s="25" t="s">
        <v>14</v>
      </c>
      <c r="U7" s="25" t="s">
        <v>16</v>
      </c>
      <c r="V7" s="25" t="s">
        <v>15</v>
      </c>
      <c r="W7" s="25" t="s">
        <v>17</v>
      </c>
      <c r="X7" s="25" t="s">
        <v>21</v>
      </c>
      <c r="Y7" s="25" t="s">
        <v>22</v>
      </c>
      <c r="Z7" s="25" t="s">
        <v>147</v>
      </c>
      <c r="AA7" s="33" t="s">
        <v>148</v>
      </c>
      <c r="AB7" s="32" t="s">
        <v>223</v>
      </c>
      <c r="AC7" s="25" t="s">
        <v>149</v>
      </c>
      <c r="AD7" s="25" t="s">
        <v>150</v>
      </c>
      <c r="AE7" s="25" t="s">
        <v>151</v>
      </c>
    </row>
    <row r="8" spans="1:31" s="21" customFormat="1" x14ac:dyDescent="0.25">
      <c r="A8" s="132" t="s">
        <v>311</v>
      </c>
      <c r="B8" s="133"/>
      <c r="C8" s="134"/>
      <c r="D8" s="133"/>
      <c r="E8" s="134"/>
      <c r="F8" s="134" t="s">
        <v>6</v>
      </c>
      <c r="G8" s="133">
        <v>1</v>
      </c>
      <c r="H8" s="101">
        <v>81853</v>
      </c>
      <c r="I8" s="101">
        <f>'Bld 1 Arch A'!J15</f>
        <v>848601</v>
      </c>
      <c r="J8" s="101">
        <f>'Bld 1 Arch A'!R15</f>
        <v>38522.0190789474</v>
      </c>
      <c r="K8" s="101">
        <f>'Bld 1 Arch A'!S15</f>
        <v>829.26829268292681</v>
      </c>
      <c r="L8" s="101">
        <f>J8+K8</f>
        <v>39351.287371630329</v>
      </c>
      <c r="M8" s="101">
        <v>108485</v>
      </c>
      <c r="N8" s="101">
        <f>IF( COUNT(M8)=1, (M8*1000/24)/30, "" )</f>
        <v>150673.61111111109</v>
      </c>
      <c r="O8" s="101">
        <v>43394</v>
      </c>
      <c r="P8" s="101">
        <f t="shared" ref="P8" si="1">IF( COUNT(O8)=1, (O8*1000/24)/30, "" )</f>
        <v>60269.444444444445</v>
      </c>
      <c r="Q8" s="101">
        <f>'Bld 1 Arch A'!K11</f>
        <v>24.75</v>
      </c>
      <c r="R8" s="101">
        <f>'Bld 1 Arch A'!K12</f>
        <v>8666.6666666666661</v>
      </c>
      <c r="S8" s="101">
        <f>'Bld 1 Arch A'!K13</f>
        <v>302.20833333333331</v>
      </c>
      <c r="T8" s="135">
        <f>'Bld 1 Arch A'!N11</f>
        <v>5</v>
      </c>
      <c r="U8" s="135">
        <f>'Bld 1 Arch A'!N12</f>
        <v>5</v>
      </c>
      <c r="V8" s="135">
        <f>'Bld 1 Arch A'!N13</f>
        <v>5</v>
      </c>
      <c r="W8" s="135">
        <f>'Bld 1 Arch A'!O11</f>
        <v>0</v>
      </c>
      <c r="X8" s="135">
        <f>'Bld 1 Arch A'!O12</f>
        <v>12</v>
      </c>
      <c r="Y8" s="135">
        <f>'Bld 1 Arch A'!O13</f>
        <v>5.128205128205128E-2</v>
      </c>
      <c r="Z8" s="135">
        <f>'Bld 1 Arch A'!P11</f>
        <v>5</v>
      </c>
      <c r="AA8" s="136">
        <f>'Bld 1 Arch A'!P13</f>
        <v>5.0512820512820511</v>
      </c>
      <c r="AB8" s="137" t="str">
        <f t="shared" ref="AB8" si="2">IF(AA8&gt;=12,"CDC Airborne LVL",IF(AA8&gt;=6,"CDC &amp; Harvard LVL",IF(AA8&gt;=5,"CDC LVL",IF(AA8&gt;=4,"Low",IF(AA8&gt;=3,"Poor",IF(AA8&gt;=2,"Bad",IF(AA8&gt;=1,"Very Bad","Fail")))))))</f>
        <v>CDC LVL</v>
      </c>
      <c r="AC8" s="138">
        <v>5</v>
      </c>
      <c r="AD8" s="34">
        <v>6</v>
      </c>
      <c r="AE8" s="34">
        <v>12</v>
      </c>
    </row>
    <row r="10" spans="1:31" s="4" customFormat="1" x14ac:dyDescent="0.25">
      <c r="H10" s="3"/>
    </row>
    <row r="11" spans="1:31" s="4" customFormat="1" x14ac:dyDescent="0.25">
      <c r="H11" s="3"/>
    </row>
  </sheetData>
  <mergeCells count="3">
    <mergeCell ref="Q6:S6"/>
    <mergeCell ref="T6:V6"/>
    <mergeCell ref="W6:Y6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CF035-87EA-4B80-A853-6A39F4ED82BA}">
  <dimension ref="A1:AE11"/>
  <sheetViews>
    <sheetView workbookViewId="0"/>
  </sheetViews>
  <sheetFormatPr defaultRowHeight="15" x14ac:dyDescent="0.25"/>
  <cols>
    <col min="1" max="1" width="20" style="28" customWidth="1"/>
    <col min="2" max="2" width="8.5703125" style="28" customWidth="1"/>
    <col min="3" max="3" width="20" style="28" customWidth="1"/>
    <col min="4" max="4" width="7.85546875" style="28" customWidth="1"/>
    <col min="5" max="5" width="17.85546875" style="28" customWidth="1"/>
    <col min="6" max="6" width="6" style="28" customWidth="1"/>
    <col min="7" max="7" width="5.42578125" style="28" customWidth="1"/>
    <col min="8" max="8" width="9.140625" style="3" customWidth="1"/>
    <col min="9" max="9" width="7.5703125" style="28" customWidth="1"/>
    <col min="10" max="12" width="8.7109375" style="28" customWidth="1"/>
    <col min="13" max="13" width="9.140625" style="28" bestFit="1" customWidth="1"/>
    <col min="14" max="14" width="10.140625" style="28" customWidth="1"/>
    <col min="15" max="16" width="9.140625" style="28" bestFit="1" customWidth="1"/>
    <col min="17" max="27" width="9.140625" style="28"/>
    <col min="28" max="28" width="8.7109375" style="28" bestFit="1" customWidth="1"/>
    <col min="29" max="31" width="8" style="28" bestFit="1" customWidth="1"/>
    <col min="32" max="16384" width="9.140625" style="28"/>
  </cols>
  <sheetData>
    <row r="1" spans="1:31" ht="15.75" x14ac:dyDescent="0.25">
      <c r="A1" s="1"/>
      <c r="N1" s="7" t="s">
        <v>144</v>
      </c>
    </row>
    <row r="2" spans="1:31" x14ac:dyDescent="0.25">
      <c r="A2" s="2"/>
      <c r="N2" s="31" t="s">
        <v>145</v>
      </c>
    </row>
    <row r="3" spans="1:31" x14ac:dyDescent="0.25">
      <c r="A3" s="2"/>
      <c r="N3" s="4" t="s">
        <v>152</v>
      </c>
    </row>
    <row r="4" spans="1:31" x14ac:dyDescent="0.25">
      <c r="A4" s="28" t="s">
        <v>98</v>
      </c>
      <c r="N4" s="7" t="s">
        <v>146</v>
      </c>
    </row>
    <row r="5" spans="1:31" x14ac:dyDescent="0.25">
      <c r="A5" s="14" t="s">
        <v>224</v>
      </c>
      <c r="B5" s="37" t="s">
        <v>226</v>
      </c>
    </row>
    <row r="6" spans="1:31" s="6" customFormat="1" x14ac:dyDescent="0.25">
      <c r="G6" s="14" t="s">
        <v>40</v>
      </c>
      <c r="H6" s="16">
        <f t="shared" ref="H6:P6" si="0">SUM(H8:H159)</f>
        <v>81853</v>
      </c>
      <c r="I6" s="16">
        <f t="shared" si="0"/>
        <v>848601</v>
      </c>
      <c r="J6" s="16">
        <f t="shared" si="0"/>
        <v>27349.875</v>
      </c>
      <c r="K6" s="16">
        <f t="shared" si="0"/>
        <v>2677.9535060975604</v>
      </c>
      <c r="L6" s="16">
        <f t="shared" si="0"/>
        <v>30027.828506097561</v>
      </c>
      <c r="M6" s="16">
        <f t="shared" si="0"/>
        <v>108485</v>
      </c>
      <c r="N6" s="16">
        <f t="shared" si="0"/>
        <v>150673.61111111109</v>
      </c>
      <c r="O6" s="16">
        <f t="shared" si="0"/>
        <v>43394</v>
      </c>
      <c r="P6" s="16">
        <f t="shared" si="0"/>
        <v>60269.444444444445</v>
      </c>
      <c r="Q6" s="143" t="s">
        <v>111</v>
      </c>
      <c r="R6" s="143"/>
      <c r="S6" s="143"/>
      <c r="T6" s="143" t="s">
        <v>112</v>
      </c>
      <c r="U6" s="143"/>
      <c r="V6" s="143"/>
      <c r="W6" s="143" t="s">
        <v>113</v>
      </c>
      <c r="X6" s="143"/>
      <c r="Y6" s="143"/>
    </row>
    <row r="7" spans="1:31" s="27" customFormat="1" ht="48" x14ac:dyDescent="0.2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8</v>
      </c>
      <c r="H7" s="24" t="s">
        <v>138</v>
      </c>
      <c r="I7" s="25" t="s">
        <v>114</v>
      </c>
      <c r="J7" s="25" t="s">
        <v>107</v>
      </c>
      <c r="K7" s="25" t="s">
        <v>108</v>
      </c>
      <c r="L7" s="32" t="s">
        <v>109</v>
      </c>
      <c r="M7" s="25" t="s">
        <v>110</v>
      </c>
      <c r="N7" s="25" t="s">
        <v>209</v>
      </c>
      <c r="O7" s="26" t="s">
        <v>210</v>
      </c>
      <c r="P7" s="26" t="s">
        <v>211</v>
      </c>
      <c r="Q7" s="25" t="s">
        <v>11</v>
      </c>
      <c r="R7" s="25" t="s">
        <v>13</v>
      </c>
      <c r="S7" s="25" t="s">
        <v>12</v>
      </c>
      <c r="T7" s="25" t="s">
        <v>14</v>
      </c>
      <c r="U7" s="25" t="s">
        <v>16</v>
      </c>
      <c r="V7" s="25" t="s">
        <v>15</v>
      </c>
      <c r="W7" s="25" t="s">
        <v>17</v>
      </c>
      <c r="X7" s="25" t="s">
        <v>21</v>
      </c>
      <c r="Y7" s="25" t="s">
        <v>22</v>
      </c>
      <c r="Z7" s="25" t="s">
        <v>147</v>
      </c>
      <c r="AA7" s="33" t="s">
        <v>148</v>
      </c>
      <c r="AB7" s="32" t="s">
        <v>223</v>
      </c>
      <c r="AC7" s="25" t="s">
        <v>149</v>
      </c>
      <c r="AD7" s="25" t="s">
        <v>150</v>
      </c>
      <c r="AE7" s="25" t="s">
        <v>151</v>
      </c>
    </row>
    <row r="8" spans="1:31" s="21" customFormat="1" x14ac:dyDescent="0.25">
      <c r="A8" s="132" t="s">
        <v>311</v>
      </c>
      <c r="B8" s="133"/>
      <c r="C8" s="134"/>
      <c r="D8" s="133"/>
      <c r="E8" s="134"/>
      <c r="F8" s="134" t="s">
        <v>6</v>
      </c>
      <c r="G8" s="133">
        <v>1</v>
      </c>
      <c r="H8" s="101">
        <v>81853</v>
      </c>
      <c r="I8" s="101">
        <f>'Bld 1 Arch B'!J15</f>
        <v>848601</v>
      </c>
      <c r="J8" s="101">
        <f>'Bld 1 Arch B'!R15</f>
        <v>27349.875</v>
      </c>
      <c r="K8" s="101">
        <f>'Bld 1 Arch B'!S15</f>
        <v>2677.9535060975604</v>
      </c>
      <c r="L8" s="101">
        <f>J8+K8</f>
        <v>30027.828506097561</v>
      </c>
      <c r="M8" s="101">
        <v>108485</v>
      </c>
      <c r="N8" s="101">
        <f>IF( COUNT(M8)=1, (M8*1000/24)/30, "" )</f>
        <v>150673.61111111109</v>
      </c>
      <c r="O8" s="101">
        <v>43394</v>
      </c>
      <c r="P8" s="101">
        <f t="shared" ref="P8" si="1">IF( COUNT(O8)=1, (O8*1000/24)/30, "" )</f>
        <v>60269.444444444445</v>
      </c>
      <c r="Q8" s="101">
        <f>'Bld 1 Arch B'!K11</f>
        <v>5</v>
      </c>
      <c r="R8" s="101">
        <f>'Bld 1 Arch B'!K12</f>
        <v>6650</v>
      </c>
      <c r="S8" s="101">
        <f>'Bld 1 Arch B'!K13</f>
        <v>210.98504273504273</v>
      </c>
      <c r="T8" s="135">
        <f>'Bld 1 Arch B'!N11</f>
        <v>0.31847133757961782</v>
      </c>
      <c r="U8" s="135">
        <f>'Bld 1 Arch B'!N12</f>
        <v>7.1698113207547172</v>
      </c>
      <c r="V8" s="135">
        <f>'Bld 1 Arch B'!N13</f>
        <v>3.3666316465598185</v>
      </c>
      <c r="W8" s="135">
        <f>'Bld 1 Arch B'!O11</f>
        <v>6.666666666666643E-2</v>
      </c>
      <c r="X8" s="135">
        <f>'Bld 1 Arch B'!O12</f>
        <v>12</v>
      </c>
      <c r="Y8" s="135">
        <f>'Bld 1 Arch B'!O13</f>
        <v>1.7216680234829169</v>
      </c>
      <c r="Z8" s="135">
        <f>'Bld 1 Arch B'!P11</f>
        <v>5</v>
      </c>
      <c r="AA8" s="136">
        <f>'Bld 1 Arch B'!P13</f>
        <v>5.0882996700427388</v>
      </c>
      <c r="AB8" s="137" t="str">
        <f t="shared" ref="AB8" si="2">IF(AA8&gt;=12,"CDC Airborne LVL",IF(AA8&gt;=6,"CDC &amp; Harvard LVL",IF(AA8&gt;=5,"CDC LVL",IF(AA8&gt;=4,"Low",IF(AA8&gt;=3,"Poor",IF(AA8&gt;=2,"Bad",IF(AA8&gt;=1,"Very Bad","Fail")))))))</f>
        <v>CDC LVL</v>
      </c>
      <c r="AC8" s="138">
        <v>5</v>
      </c>
      <c r="AD8" s="34">
        <v>6</v>
      </c>
      <c r="AE8" s="34">
        <v>12</v>
      </c>
    </row>
    <row r="10" spans="1:31" s="4" customFormat="1" x14ac:dyDescent="0.25">
      <c r="H10" s="3"/>
    </row>
    <row r="11" spans="1:31" s="4" customFormat="1" x14ac:dyDescent="0.25">
      <c r="H11" s="3"/>
    </row>
  </sheetData>
  <mergeCells count="3">
    <mergeCell ref="Q6:S6"/>
    <mergeCell ref="T6:V6"/>
    <mergeCell ref="W6:Y6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4E51-2F35-44A8-9C8C-F9817EDCFFE0}">
  <dimension ref="A1:AG250"/>
  <sheetViews>
    <sheetView workbookViewId="0"/>
  </sheetViews>
  <sheetFormatPr defaultRowHeight="15" x14ac:dyDescent="0.25"/>
  <cols>
    <col min="1" max="1" width="23.5703125" bestFit="1" customWidth="1"/>
    <col min="2" max="2" width="8.28515625" bestFit="1" customWidth="1"/>
    <col min="3" max="3" width="3" style="36" bestFit="1" customWidth="1"/>
    <col min="4" max="4" width="5.42578125" style="11" bestFit="1" customWidth="1"/>
    <col min="5" max="5" width="4.85546875" style="11" bestFit="1" customWidth="1"/>
    <col min="6" max="6" width="7.5703125" style="11" bestFit="1" customWidth="1"/>
    <col min="7" max="7" width="6.28515625" style="11" customWidth="1"/>
    <col min="8" max="8" width="6.5703125" style="11" bestFit="1" customWidth="1"/>
    <col min="9" max="9" width="3" style="11" bestFit="1" customWidth="1"/>
    <col min="10" max="10" width="7.5703125" style="11" bestFit="1" customWidth="1"/>
    <col min="11" max="12" width="6.5703125" style="11" bestFit="1" customWidth="1"/>
    <col min="13" max="13" width="7.140625" style="11" bestFit="1" customWidth="1"/>
    <col min="14" max="14" width="9.5703125" style="11" bestFit="1" customWidth="1"/>
    <col min="15" max="15" width="5.28515625" style="12" bestFit="1" customWidth="1"/>
    <col min="16" max="16" width="8.5703125" style="11" bestFit="1" customWidth="1"/>
    <col min="17" max="17" width="17.42578125" style="11" bestFit="1" customWidth="1"/>
    <col min="18" max="18" width="9.28515625" style="11" bestFit="1" customWidth="1"/>
    <col min="19" max="19" width="5.7109375" style="11" bestFit="1" customWidth="1"/>
    <col min="20" max="20" width="8.42578125" style="11" bestFit="1" customWidth="1"/>
    <col min="21" max="21" width="6.5703125" style="11" bestFit="1" customWidth="1"/>
    <col min="22" max="22" width="9.140625" style="11"/>
    <col min="23" max="23" width="4" style="11" bestFit="1" customWidth="1"/>
    <col min="24" max="24" width="17.42578125" bestFit="1" customWidth="1"/>
    <col min="25" max="25" width="5" bestFit="1" customWidth="1"/>
    <col min="26" max="26" width="3" bestFit="1" customWidth="1"/>
    <col min="27" max="27" width="6" bestFit="1" customWidth="1"/>
    <col min="28" max="28" width="7" bestFit="1" customWidth="1"/>
    <col min="29" max="29" width="5" bestFit="1" customWidth="1"/>
    <col min="30" max="30" width="4.5703125" bestFit="1" customWidth="1"/>
  </cols>
  <sheetData>
    <row r="1" spans="1:32" s="38" customFormat="1" x14ac:dyDescent="0.25">
      <c r="A1" s="48" t="s">
        <v>44</v>
      </c>
      <c r="B1" s="38" t="s">
        <v>311</v>
      </c>
      <c r="O1" s="49"/>
    </row>
    <row r="2" spans="1:32" s="38" customFormat="1" x14ac:dyDescent="0.25">
      <c r="A2" s="48" t="s">
        <v>45</v>
      </c>
      <c r="B2" s="38" t="s">
        <v>46</v>
      </c>
      <c r="O2" s="49"/>
      <c r="Y2" s="38" t="s">
        <v>206</v>
      </c>
      <c r="AA2"/>
      <c r="AB2"/>
      <c r="AC2"/>
      <c r="AD2"/>
      <c r="AE2"/>
    </row>
    <row r="3" spans="1:32" s="38" customFormat="1" x14ac:dyDescent="0.25">
      <c r="A3" s="48" t="s">
        <v>47</v>
      </c>
      <c r="B3" s="38" t="s">
        <v>46</v>
      </c>
      <c r="O3" s="49"/>
      <c r="Y3" s="38" t="s">
        <v>205</v>
      </c>
      <c r="AA3"/>
      <c r="AB3"/>
      <c r="AC3"/>
      <c r="AD3"/>
      <c r="AE3"/>
    </row>
    <row r="4" spans="1:32" s="38" customFormat="1" x14ac:dyDescent="0.25">
      <c r="A4" s="48" t="s">
        <v>99</v>
      </c>
      <c r="B4" s="38" t="s">
        <v>189</v>
      </c>
      <c r="O4" s="49"/>
      <c r="AA4" s="15" t="s">
        <v>207</v>
      </c>
      <c r="AB4" s="15" t="s">
        <v>19</v>
      </c>
      <c r="AC4" s="15"/>
      <c r="AD4" s="15"/>
      <c r="AE4" s="15" t="s">
        <v>20</v>
      </c>
    </row>
    <row r="5" spans="1:32" s="38" customFormat="1" x14ac:dyDescent="0.25">
      <c r="A5" s="48" t="s">
        <v>155</v>
      </c>
      <c r="B5" s="38" t="s">
        <v>156</v>
      </c>
      <c r="Y5" s="56"/>
      <c r="Z5" s="56"/>
      <c r="AA5" s="56">
        <v>31500</v>
      </c>
      <c r="AB5" s="56">
        <f>AA5*AE5/60</f>
        <v>2362.5</v>
      </c>
      <c r="AC5" s="56"/>
      <c r="AD5" s="56"/>
      <c r="AE5" s="58">
        <v>4.5</v>
      </c>
    </row>
    <row r="6" spans="1:32" s="38" customFormat="1" x14ac:dyDescent="0.25">
      <c r="A6" s="48" t="s">
        <v>190</v>
      </c>
      <c r="B6" s="38" t="s">
        <v>191</v>
      </c>
      <c r="Y6" s="56">
        <v>2100</v>
      </c>
      <c r="Z6" s="56">
        <v>15</v>
      </c>
      <c r="AA6" s="56">
        <f>Y6*Z6</f>
        <v>31500</v>
      </c>
      <c r="AB6" s="56">
        <f>AC6*AD6</f>
        <v>2375</v>
      </c>
      <c r="AC6" s="56">
        <v>2500</v>
      </c>
      <c r="AD6" s="57">
        <v>0.95</v>
      </c>
      <c r="AE6" s="58">
        <f>AB6*60/AA6</f>
        <v>4.5238095238095237</v>
      </c>
    </row>
    <row r="7" spans="1:32" s="38" customFormat="1" x14ac:dyDescent="0.25">
      <c r="A7" s="48" t="s">
        <v>192</v>
      </c>
      <c r="B7" s="38" t="s">
        <v>193</v>
      </c>
    </row>
    <row r="8" spans="1:32" s="38" customFormat="1" x14ac:dyDescent="0.25">
      <c r="A8" s="48" t="s">
        <v>195</v>
      </c>
      <c r="B8" s="38" t="s">
        <v>194</v>
      </c>
    </row>
    <row r="9" spans="1:32" s="38" customFormat="1" x14ac:dyDescent="0.25">
      <c r="A9" s="14" t="s">
        <v>224</v>
      </c>
      <c r="B9" s="37" t="s">
        <v>226</v>
      </c>
    </row>
    <row r="10" spans="1:32" x14ac:dyDescent="0.25">
      <c r="A10" s="48" t="s">
        <v>29</v>
      </c>
      <c r="B10" s="50">
        <f>828/1600</f>
        <v>0.51749999999999996</v>
      </c>
      <c r="C10" s="9"/>
      <c r="I10" s="43"/>
      <c r="J10" s="15"/>
      <c r="R10" s="44"/>
      <c r="S10" s="44"/>
      <c r="U10" s="44"/>
    </row>
    <row r="11" spans="1:32" x14ac:dyDescent="0.25">
      <c r="A11" s="48" t="s">
        <v>36</v>
      </c>
      <c r="B11" s="50">
        <f>828/1600</f>
        <v>0.51749999999999996</v>
      </c>
      <c r="C11" s="9"/>
      <c r="E11" s="15" t="s">
        <v>41</v>
      </c>
      <c r="F11" s="18">
        <f>MIN(F17:F300)</f>
        <v>33</v>
      </c>
      <c r="G11" s="18">
        <f t="shared" ref="G11:L11" si="0">MIN(G17:G300)</f>
        <v>800</v>
      </c>
      <c r="H11" s="18">
        <f t="shared" si="0"/>
        <v>9127</v>
      </c>
      <c r="I11" s="18">
        <f t="shared" si="0"/>
        <v>9</v>
      </c>
      <c r="J11" s="18">
        <f t="shared" si="0"/>
        <v>297</v>
      </c>
      <c r="K11" s="18">
        <f t="shared" si="0"/>
        <v>5</v>
      </c>
      <c r="L11" s="18">
        <f t="shared" si="0"/>
        <v>25</v>
      </c>
      <c r="M11" s="96">
        <f>MIN(M17:M300)</f>
        <v>0.1</v>
      </c>
      <c r="N11" s="51">
        <f>MIN(N17:N300)</f>
        <v>0.31847133757961782</v>
      </c>
      <c r="O11" s="51">
        <f t="shared" ref="O11:P11" si="1">MIN(O17:O300)</f>
        <v>0</v>
      </c>
      <c r="P11" s="51">
        <f t="shared" si="1"/>
        <v>0.31847133757961782</v>
      </c>
      <c r="Q11" s="15" t="s">
        <v>41</v>
      </c>
      <c r="R11" s="18">
        <f>MIN(R17:R300)</f>
        <v>12.937499999999998</v>
      </c>
      <c r="S11" s="18">
        <f t="shared" ref="S11:U11" si="2">MIN(S17:S300)</f>
        <v>0</v>
      </c>
      <c r="T11" s="18">
        <f t="shared" si="2"/>
        <v>0</v>
      </c>
      <c r="U11" s="18">
        <f t="shared" si="2"/>
        <v>12.937499999999998</v>
      </c>
    </row>
    <row r="12" spans="1:32" x14ac:dyDescent="0.25">
      <c r="A12" s="48" t="s">
        <v>31</v>
      </c>
      <c r="B12" s="50">
        <f>187/10824</f>
        <v>1.7276422764227643E-2</v>
      </c>
      <c r="C12" s="9"/>
      <c r="E12" s="15" t="s">
        <v>42</v>
      </c>
      <c r="F12" s="18">
        <f>MAX(F17:F300)</f>
        <v>5200</v>
      </c>
      <c r="G12" s="18">
        <f t="shared" ref="G12:L12" si="3">MAX(G17:G300)</f>
        <v>24626.999999999996</v>
      </c>
      <c r="H12" s="18">
        <f t="shared" si="3"/>
        <v>24626.999999999996</v>
      </c>
      <c r="I12" s="18">
        <f t="shared" si="3"/>
        <v>20</v>
      </c>
      <c r="J12" s="18">
        <f t="shared" si="3"/>
        <v>104000</v>
      </c>
      <c r="K12" s="18">
        <f t="shared" si="3"/>
        <v>6650</v>
      </c>
      <c r="L12" s="18">
        <f t="shared" si="3"/>
        <v>7000</v>
      </c>
      <c r="M12" s="97">
        <f>MAX(M17:M300)</f>
        <v>0.95</v>
      </c>
      <c r="N12" s="45">
        <f>MAX(N17:N300)</f>
        <v>7.1698113207547172</v>
      </c>
      <c r="O12" s="45">
        <f t="shared" ref="O12:P12" si="4">MAX(O17:O300)</f>
        <v>12</v>
      </c>
      <c r="P12" s="45">
        <f t="shared" si="4"/>
        <v>16.75</v>
      </c>
      <c r="Q12" s="15" t="s">
        <v>42</v>
      </c>
      <c r="R12" s="18">
        <f>MAX(R17:R300)</f>
        <v>3622.4999999999995</v>
      </c>
      <c r="S12" s="18">
        <f t="shared" ref="S12:U12" si="5">MAX(S17:S300)</f>
        <v>829.26829268292681</v>
      </c>
      <c r="T12" s="18">
        <f t="shared" si="5"/>
        <v>0.40061270177919167</v>
      </c>
      <c r="U12" s="18">
        <f t="shared" si="5"/>
        <v>3622.4999999999995</v>
      </c>
    </row>
    <row r="13" spans="1:32" x14ac:dyDescent="0.25">
      <c r="A13" s="48" t="s">
        <v>32</v>
      </c>
      <c r="B13" s="50">
        <f>187/10824</f>
        <v>1.7276422764227643E-2</v>
      </c>
      <c r="C13" s="9"/>
      <c r="E13" s="15" t="s">
        <v>43</v>
      </c>
      <c r="F13" s="18">
        <f>AVERAGE(F17:F300)</f>
        <v>339.26923076923077</v>
      </c>
      <c r="G13" s="18">
        <f t="shared" ref="G13:L13" si="6">AVERAGE(G17:G300)</f>
        <v>2560.9354838709678</v>
      </c>
      <c r="H13" s="18">
        <f t="shared" si="6"/>
        <v>11341.285714285714</v>
      </c>
      <c r="I13" s="18">
        <f t="shared" si="6"/>
        <v>9.1452991452991448</v>
      </c>
      <c r="J13" s="18">
        <f t="shared" si="6"/>
        <v>3626.5</v>
      </c>
      <c r="K13" s="18">
        <f t="shared" si="6"/>
        <v>210.98504273504273</v>
      </c>
      <c r="L13" s="18">
        <f t="shared" si="6"/>
        <v>225.85470085470087</v>
      </c>
      <c r="M13" s="97">
        <f>AVERAGE(M17:M300)</f>
        <v>0.80209401709401484</v>
      </c>
      <c r="N13" s="45">
        <f>AVERAGE(N17:N300)</f>
        <v>3.3666316465598185</v>
      </c>
      <c r="O13" s="45">
        <f t="shared" ref="O13:P13" si="7">AVERAGE(O17:O300)</f>
        <v>5.128205128205128E-2</v>
      </c>
      <c r="P13" s="45">
        <f t="shared" si="7"/>
        <v>3.4179136978418687</v>
      </c>
      <c r="Q13" s="15" t="s">
        <v>43</v>
      </c>
      <c r="R13" s="18">
        <f>AVERAGE(R17:R300)</f>
        <v>116.87980769230769</v>
      </c>
      <c r="S13" s="18">
        <f t="shared" ref="S13:U13" si="8">AVERAGE(S17:S300)</f>
        <v>3.5438815926620806</v>
      </c>
      <c r="T13" s="18">
        <f t="shared" si="8"/>
        <v>1.7120200930734687E-3</v>
      </c>
      <c r="U13" s="18">
        <f t="shared" si="8"/>
        <v>120.42368928496977</v>
      </c>
    </row>
    <row r="14" spans="1:32" x14ac:dyDescent="0.25">
      <c r="A14" s="8"/>
      <c r="B14" s="9"/>
      <c r="C14" s="9"/>
      <c r="L14" s="43"/>
    </row>
    <row r="15" spans="1:32" x14ac:dyDescent="0.25">
      <c r="A15" s="14" t="s">
        <v>40</v>
      </c>
      <c r="E15" s="18"/>
      <c r="F15" s="18">
        <f>SUM(F17:F300)</f>
        <v>79389</v>
      </c>
      <c r="G15" s="18">
        <f t="shared" ref="G15:H15" si="9">SUM(G17:G300)</f>
        <v>79389</v>
      </c>
      <c r="H15" s="18">
        <f t="shared" si="9"/>
        <v>79389</v>
      </c>
      <c r="I15" s="18">
        <v>9</v>
      </c>
      <c r="J15" s="18">
        <f>SUM(J17:J300)</f>
        <v>848601</v>
      </c>
      <c r="K15" s="18">
        <f>SUM(K17:K300)</f>
        <v>49370.5</v>
      </c>
      <c r="L15" s="18">
        <f>SUM(L17:L300)</f>
        <v>52850</v>
      </c>
      <c r="M15" s="18"/>
      <c r="N15" s="18"/>
      <c r="O15" s="18"/>
      <c r="P15" s="18"/>
      <c r="Q15" s="18"/>
      <c r="R15" s="18">
        <f>SUM(R17:R300)</f>
        <v>27349.875</v>
      </c>
      <c r="S15" s="18">
        <f t="shared" ref="S15:U15" si="10">SUM(S17:S300)</f>
        <v>829.26829268292681</v>
      </c>
      <c r="T15" s="18">
        <f t="shared" si="10"/>
        <v>0.40061270177919167</v>
      </c>
      <c r="U15" s="18">
        <f t="shared" si="10"/>
        <v>28179.143292682926</v>
      </c>
      <c r="V15" s="15"/>
    </row>
    <row r="16" spans="1:32" s="29" customFormat="1" ht="39" x14ac:dyDescent="0.25">
      <c r="A16" s="52" t="s">
        <v>23</v>
      </c>
      <c r="B16" s="52" t="s">
        <v>27</v>
      </c>
      <c r="C16" s="52" t="s">
        <v>157</v>
      </c>
      <c r="D16" s="53" t="s">
        <v>28</v>
      </c>
      <c r="E16" s="53" t="s">
        <v>24</v>
      </c>
      <c r="F16" s="53" t="s">
        <v>7</v>
      </c>
      <c r="G16" s="53" t="s">
        <v>186</v>
      </c>
      <c r="H16" s="53" t="s">
        <v>188</v>
      </c>
      <c r="I16" s="53" t="s">
        <v>204</v>
      </c>
      <c r="J16" s="53" t="s">
        <v>9</v>
      </c>
      <c r="K16" s="53" t="s">
        <v>33</v>
      </c>
      <c r="L16" s="53" t="s">
        <v>25</v>
      </c>
      <c r="M16" s="53" t="s">
        <v>34</v>
      </c>
      <c r="N16" s="54" t="s">
        <v>20</v>
      </c>
      <c r="O16" s="53" t="s">
        <v>10</v>
      </c>
      <c r="P16" s="53" t="s">
        <v>26</v>
      </c>
      <c r="Q16" s="53" t="s">
        <v>223</v>
      </c>
      <c r="R16" s="53" t="s">
        <v>35</v>
      </c>
      <c r="S16" s="53" t="s">
        <v>30</v>
      </c>
      <c r="T16" s="53" t="s">
        <v>37</v>
      </c>
      <c r="U16" s="53" t="s">
        <v>38</v>
      </c>
      <c r="V16" s="30"/>
      <c r="W16" s="30" t="s">
        <v>20</v>
      </c>
      <c r="X16" s="30" t="s">
        <v>139</v>
      </c>
      <c r="AF16" s="49"/>
    </row>
    <row r="17" spans="1:33" x14ac:dyDescent="0.25">
      <c r="A17" s="55" t="s">
        <v>159</v>
      </c>
      <c r="B17" s="5">
        <v>100</v>
      </c>
      <c r="C17" s="5">
        <v>1</v>
      </c>
      <c r="D17" s="34">
        <v>1</v>
      </c>
      <c r="E17" s="34"/>
      <c r="F17" s="34">
        <v>3200</v>
      </c>
      <c r="G17" s="34"/>
      <c r="H17" s="34"/>
      <c r="I17" s="35">
        <v>15</v>
      </c>
      <c r="J17" s="34">
        <f>F17*I17</f>
        <v>48000</v>
      </c>
      <c r="K17" s="56">
        <f>L17*M17</f>
        <v>3800</v>
      </c>
      <c r="L17" s="76">
        <v>4000</v>
      </c>
      <c r="M17" s="77">
        <v>0.95</v>
      </c>
      <c r="N17" s="58">
        <f t="shared" ref="N17:N26" si="11">K17*60/J17</f>
        <v>4.75</v>
      </c>
      <c r="O17" s="34">
        <v>12</v>
      </c>
      <c r="P17" s="58">
        <f>N17+O17</f>
        <v>16.75</v>
      </c>
      <c r="Q17" s="58" t="str">
        <f t="shared" ref="Q17:Q59" si="12">IF(P17&gt;=12,"CDC Airborne LVL",IF(P17&gt;=6,"CDC &amp; Harvard LVL",IF(P17&gt;=5,"CDC LVL",IF(P17&gt;=4,"Low",IF(P17&gt;=3,"Poor",IF(P17&gt;=2,"Bad",IF(P17&gt;=1,"Very Bad","Fail")))))))</f>
        <v>CDC Airborne LVL</v>
      </c>
      <c r="R17" s="56">
        <f t="shared" ref="R17:R48" si="13">$B$10*L17</f>
        <v>2070</v>
      </c>
      <c r="S17" s="56">
        <f t="shared" ref="S17:S48" si="14">$B$12*J17*(O17/12)</f>
        <v>829.26829268292681</v>
      </c>
      <c r="T17" s="57">
        <f>S17/R17</f>
        <v>0.40061270177919167</v>
      </c>
      <c r="U17" s="56">
        <f>R17+S17</f>
        <v>2899.2682926829266</v>
      </c>
      <c r="W17" s="11">
        <v>0</v>
      </c>
      <c r="X17" s="12" t="str">
        <f t="shared" ref="X17:X18" si="15">IF(W17&gt;=12,"CDC Airborne LVL",IF(W17&gt;=6,"CDC &amp; Harvard LVL",IF(W17&gt;=5,"CDC LVL",IF(W17&gt;=4,"Low",IF(W17&gt;=3,"Poor",IF(W17&gt;=2,"Bad",IF(W17&gt;=1,"Very Bad","Fail")))))))</f>
        <v>Fail</v>
      </c>
      <c r="AF17" s="49"/>
    </row>
    <row r="18" spans="1:33" x14ac:dyDescent="0.25">
      <c r="A18" s="55" t="s">
        <v>158</v>
      </c>
      <c r="B18" s="5">
        <f>B17+1</f>
        <v>101</v>
      </c>
      <c r="C18" s="5">
        <f>C17</f>
        <v>1</v>
      </c>
      <c r="D18" s="34">
        <v>2</v>
      </c>
      <c r="E18" s="34"/>
      <c r="F18" s="34">
        <v>2100</v>
      </c>
      <c r="G18" s="34"/>
      <c r="H18" s="34"/>
      <c r="I18" s="35">
        <v>15</v>
      </c>
      <c r="J18" s="34">
        <f t="shared" ref="J18:J24" si="16">F18*I18</f>
        <v>31500</v>
      </c>
      <c r="K18" s="56">
        <f t="shared" ref="K18:K24" si="17">L18*M18</f>
        <v>2375</v>
      </c>
      <c r="L18" s="76">
        <v>2500</v>
      </c>
      <c r="M18" s="77">
        <v>0.95</v>
      </c>
      <c r="N18" s="58">
        <f t="shared" si="11"/>
        <v>4.5238095238095237</v>
      </c>
      <c r="O18" s="34">
        <v>0</v>
      </c>
      <c r="P18" s="58">
        <f t="shared" ref="P18:P26" si="18">N18+O18</f>
        <v>4.5238095238095237</v>
      </c>
      <c r="Q18" s="58" t="str">
        <f t="shared" si="12"/>
        <v>Low</v>
      </c>
      <c r="R18" s="56">
        <f t="shared" si="13"/>
        <v>1293.75</v>
      </c>
      <c r="S18" s="56">
        <f t="shared" si="14"/>
        <v>0</v>
      </c>
      <c r="T18" s="57">
        <f t="shared" ref="T18:T30" si="19">S18/R18</f>
        <v>0</v>
      </c>
      <c r="U18" s="56">
        <f t="shared" ref="U18:U30" si="20">R18+S18</f>
        <v>1293.75</v>
      </c>
      <c r="W18" s="11">
        <v>0.9</v>
      </c>
      <c r="X18" s="12" t="str">
        <f t="shared" si="15"/>
        <v>Fail</v>
      </c>
      <c r="AF18" s="49"/>
      <c r="AG18" s="49"/>
    </row>
    <row r="19" spans="1:33" x14ac:dyDescent="0.25">
      <c r="A19" s="55" t="s">
        <v>160</v>
      </c>
      <c r="B19" s="5">
        <f t="shared" ref="B19:B88" si="21">B18+1</f>
        <v>102</v>
      </c>
      <c r="C19" s="5">
        <f t="shared" ref="C19:C24" si="22">C18</f>
        <v>1</v>
      </c>
      <c r="D19" s="34">
        <v>3</v>
      </c>
      <c r="E19" s="34"/>
      <c r="F19" s="34">
        <v>4100</v>
      </c>
      <c r="G19" s="34"/>
      <c r="H19" s="34"/>
      <c r="I19" s="35">
        <v>20</v>
      </c>
      <c r="J19" s="34">
        <f t="shared" si="16"/>
        <v>82000</v>
      </c>
      <c r="K19" s="56">
        <f t="shared" si="17"/>
        <v>4750</v>
      </c>
      <c r="L19" s="76">
        <v>5000</v>
      </c>
      <c r="M19" s="77">
        <v>0.95</v>
      </c>
      <c r="N19" s="58">
        <f t="shared" si="11"/>
        <v>3.475609756097561</v>
      </c>
      <c r="O19" s="34">
        <v>0</v>
      </c>
      <c r="P19" s="58">
        <f t="shared" si="18"/>
        <v>3.475609756097561</v>
      </c>
      <c r="Q19" s="58" t="str">
        <f t="shared" si="12"/>
        <v>Poor</v>
      </c>
      <c r="R19" s="56">
        <f t="shared" si="13"/>
        <v>2587.5</v>
      </c>
      <c r="S19" s="56">
        <f t="shared" si="14"/>
        <v>0</v>
      </c>
      <c r="T19" s="57">
        <f t="shared" si="19"/>
        <v>0</v>
      </c>
      <c r="U19" s="56">
        <f t="shared" si="20"/>
        <v>2587.5</v>
      </c>
      <c r="W19" s="11">
        <v>1</v>
      </c>
      <c r="X19" s="12" t="str">
        <f>IF(W19&gt;=12,"CDC Airborne LVL",IF(W19&gt;=6,"CDC &amp; Harvard LVL",IF(W19&gt;=5,"CDC LVL",IF(W19&gt;=4,"Low",IF(W19&gt;=3,"Poor",IF(W19&gt;=2,"Bad",IF(W19&gt;=1,"Very Bad","Fail")))))))</f>
        <v>Very Bad</v>
      </c>
    </row>
    <row r="20" spans="1:33" x14ac:dyDescent="0.25">
      <c r="A20" s="55" t="s">
        <v>312</v>
      </c>
      <c r="B20" s="5">
        <f t="shared" si="21"/>
        <v>103</v>
      </c>
      <c r="C20" s="5">
        <f t="shared" si="22"/>
        <v>1</v>
      </c>
      <c r="D20" s="34">
        <v>4</v>
      </c>
      <c r="E20" s="34"/>
      <c r="F20" s="34">
        <v>5200</v>
      </c>
      <c r="G20" s="34"/>
      <c r="H20" s="34"/>
      <c r="I20" s="83">
        <v>20</v>
      </c>
      <c r="J20" s="34">
        <f t="shared" si="16"/>
        <v>104000</v>
      </c>
      <c r="K20" s="56">
        <f t="shared" si="17"/>
        <v>6650</v>
      </c>
      <c r="L20" s="76">
        <v>7000</v>
      </c>
      <c r="M20" s="77">
        <v>0.95</v>
      </c>
      <c r="N20" s="58">
        <f t="shared" si="11"/>
        <v>3.8365384615384617</v>
      </c>
      <c r="O20" s="34">
        <v>0</v>
      </c>
      <c r="P20" s="58">
        <f t="shared" si="18"/>
        <v>3.8365384615384617</v>
      </c>
      <c r="Q20" s="58" t="str">
        <f t="shared" si="12"/>
        <v>Poor</v>
      </c>
      <c r="R20" s="56">
        <f t="shared" si="13"/>
        <v>3622.4999999999995</v>
      </c>
      <c r="S20" s="56">
        <f t="shared" si="14"/>
        <v>0</v>
      </c>
      <c r="T20" s="57">
        <f t="shared" si="19"/>
        <v>0</v>
      </c>
      <c r="U20" s="56">
        <f t="shared" si="20"/>
        <v>3622.4999999999995</v>
      </c>
      <c r="W20" s="11">
        <v>2</v>
      </c>
      <c r="X20" s="12" t="str">
        <f t="shared" ref="X20:X30" si="23">IF(W20&gt;=12,"CDC Airborne LVL",IF(W20&gt;=6,"CDC &amp; Harvard LVL",IF(W20&gt;=5,"CDC LVL",IF(W20&gt;=4,"Low",IF(W20&gt;=3,"Poor",IF(W20&gt;=2,"Bad",IF(W20&gt;=1,"Very Bad","Fail")))))))</f>
        <v>Bad</v>
      </c>
    </row>
    <row r="21" spans="1:33" x14ac:dyDescent="0.25">
      <c r="A21" s="55" t="s">
        <v>161</v>
      </c>
      <c r="B21" s="5">
        <f t="shared" si="21"/>
        <v>104</v>
      </c>
      <c r="C21" s="5">
        <f t="shared" si="22"/>
        <v>1</v>
      </c>
      <c r="D21" s="34">
        <v>5</v>
      </c>
      <c r="E21" s="34"/>
      <c r="F21" s="56">
        <f>9127/3</f>
        <v>3042.3333333333335</v>
      </c>
      <c r="G21" s="34"/>
      <c r="H21" s="34"/>
      <c r="I21" s="35">
        <f t="shared" ref="I21:I85" si="24">I$15</f>
        <v>9</v>
      </c>
      <c r="J21" s="34">
        <f t="shared" si="16"/>
        <v>27381</v>
      </c>
      <c r="K21" s="56">
        <v>2000</v>
      </c>
      <c r="L21" s="76">
        <v>600</v>
      </c>
      <c r="M21" s="77">
        <v>0.95</v>
      </c>
      <c r="N21" s="58">
        <f t="shared" si="11"/>
        <v>4.3826010737372627</v>
      </c>
      <c r="O21" s="34">
        <v>0</v>
      </c>
      <c r="P21" s="58">
        <f t="shared" si="18"/>
        <v>4.3826010737372627</v>
      </c>
      <c r="Q21" s="58" t="str">
        <f t="shared" si="12"/>
        <v>Low</v>
      </c>
      <c r="R21" s="56">
        <f t="shared" si="13"/>
        <v>310.5</v>
      </c>
      <c r="S21" s="56">
        <f t="shared" si="14"/>
        <v>0</v>
      </c>
      <c r="T21" s="57">
        <f t="shared" si="19"/>
        <v>0</v>
      </c>
      <c r="U21" s="56">
        <f t="shared" si="20"/>
        <v>310.5</v>
      </c>
      <c r="W21" s="11">
        <v>3</v>
      </c>
      <c r="X21" s="12" t="str">
        <f t="shared" si="23"/>
        <v>Poor</v>
      </c>
    </row>
    <row r="22" spans="1:33" x14ac:dyDescent="0.25">
      <c r="A22" s="55" t="s">
        <v>162</v>
      </c>
      <c r="B22" s="5">
        <f t="shared" si="21"/>
        <v>105</v>
      </c>
      <c r="C22" s="5">
        <f t="shared" si="22"/>
        <v>1</v>
      </c>
      <c r="D22" s="34">
        <v>5</v>
      </c>
      <c r="E22" s="34"/>
      <c r="F22" s="56">
        <f t="shared" ref="F22:F23" si="25">9127/3</f>
        <v>3042.3333333333335</v>
      </c>
      <c r="G22" s="34"/>
      <c r="H22" s="34"/>
      <c r="I22" s="35">
        <f t="shared" si="24"/>
        <v>9</v>
      </c>
      <c r="J22" s="34">
        <f t="shared" si="16"/>
        <v>27381</v>
      </c>
      <c r="K22" s="56">
        <v>2000</v>
      </c>
      <c r="L22" s="76">
        <v>600</v>
      </c>
      <c r="M22" s="77">
        <v>0.95</v>
      </c>
      <c r="N22" s="58">
        <f t="shared" si="11"/>
        <v>4.3826010737372627</v>
      </c>
      <c r="O22" s="34">
        <v>0</v>
      </c>
      <c r="P22" s="58">
        <f t="shared" si="18"/>
        <v>4.3826010737372627</v>
      </c>
      <c r="Q22" s="58" t="str">
        <f t="shared" si="12"/>
        <v>Low</v>
      </c>
      <c r="R22" s="56">
        <f t="shared" si="13"/>
        <v>310.5</v>
      </c>
      <c r="S22" s="56">
        <f t="shared" si="14"/>
        <v>0</v>
      </c>
      <c r="T22" s="57">
        <f t="shared" si="19"/>
        <v>0</v>
      </c>
      <c r="U22" s="56">
        <f t="shared" si="20"/>
        <v>310.5</v>
      </c>
      <c r="W22" s="11">
        <v>4</v>
      </c>
      <c r="X22" s="12" t="str">
        <f t="shared" si="23"/>
        <v>Low</v>
      </c>
    </row>
    <row r="23" spans="1:33" x14ac:dyDescent="0.25">
      <c r="A23" s="55" t="s">
        <v>163</v>
      </c>
      <c r="B23" s="5">
        <f t="shared" si="21"/>
        <v>106</v>
      </c>
      <c r="C23" s="5">
        <f t="shared" si="22"/>
        <v>1</v>
      </c>
      <c r="D23" s="34">
        <v>5</v>
      </c>
      <c r="E23" s="34"/>
      <c r="F23" s="56">
        <f t="shared" si="25"/>
        <v>3042.3333333333335</v>
      </c>
      <c r="G23" s="34"/>
      <c r="H23" s="34"/>
      <c r="I23" s="35">
        <f t="shared" si="24"/>
        <v>9</v>
      </c>
      <c r="J23" s="34">
        <f t="shared" si="16"/>
        <v>27381</v>
      </c>
      <c r="K23" s="56">
        <v>2000</v>
      </c>
      <c r="L23" s="76">
        <v>600</v>
      </c>
      <c r="M23" s="77">
        <v>0.95</v>
      </c>
      <c r="N23" s="58">
        <f t="shared" si="11"/>
        <v>4.3826010737372627</v>
      </c>
      <c r="O23" s="34">
        <v>0</v>
      </c>
      <c r="P23" s="58">
        <f t="shared" si="18"/>
        <v>4.3826010737372627</v>
      </c>
      <c r="Q23" s="58" t="str">
        <f t="shared" si="12"/>
        <v>Low</v>
      </c>
      <c r="R23" s="56">
        <f t="shared" si="13"/>
        <v>310.5</v>
      </c>
      <c r="S23" s="56">
        <f t="shared" si="14"/>
        <v>0</v>
      </c>
      <c r="T23" s="57">
        <f t="shared" si="19"/>
        <v>0</v>
      </c>
      <c r="U23" s="56">
        <f t="shared" si="20"/>
        <v>310.5</v>
      </c>
      <c r="W23" s="11">
        <v>5</v>
      </c>
      <c r="X23" s="12" t="str">
        <f t="shared" si="23"/>
        <v>CDC LVL</v>
      </c>
    </row>
    <row r="24" spans="1:33" x14ac:dyDescent="0.25">
      <c r="A24" s="55" t="s">
        <v>164</v>
      </c>
      <c r="B24" s="5">
        <f t="shared" si="21"/>
        <v>107</v>
      </c>
      <c r="C24" s="5">
        <f t="shared" si="22"/>
        <v>1</v>
      </c>
      <c r="D24" s="34">
        <v>6</v>
      </c>
      <c r="E24" s="34"/>
      <c r="F24" s="34">
        <v>900</v>
      </c>
      <c r="G24" s="34">
        <f>SUM(F17:F24)</f>
        <v>24626.999999999996</v>
      </c>
      <c r="H24" s="59">
        <f>SUM(F17:F24)</f>
        <v>24626.999999999996</v>
      </c>
      <c r="I24" s="35">
        <f t="shared" si="24"/>
        <v>9</v>
      </c>
      <c r="J24" s="34">
        <f t="shared" si="16"/>
        <v>8100</v>
      </c>
      <c r="K24" s="56">
        <f t="shared" si="17"/>
        <v>570</v>
      </c>
      <c r="L24" s="76">
        <v>600</v>
      </c>
      <c r="M24" s="77">
        <v>0.95</v>
      </c>
      <c r="N24" s="58">
        <f t="shared" si="11"/>
        <v>4.2222222222222223</v>
      </c>
      <c r="O24" s="34">
        <v>0</v>
      </c>
      <c r="P24" s="58">
        <f t="shared" si="18"/>
        <v>4.2222222222222223</v>
      </c>
      <c r="Q24" s="58" t="str">
        <f t="shared" si="12"/>
        <v>Low</v>
      </c>
      <c r="R24" s="56">
        <f t="shared" si="13"/>
        <v>310.5</v>
      </c>
      <c r="S24" s="56">
        <f t="shared" si="14"/>
        <v>0</v>
      </c>
      <c r="T24" s="57">
        <f t="shared" si="19"/>
        <v>0</v>
      </c>
      <c r="U24" s="56">
        <f t="shared" si="20"/>
        <v>310.5</v>
      </c>
      <c r="W24" s="11">
        <v>6</v>
      </c>
      <c r="X24" s="12" t="str">
        <f t="shared" si="23"/>
        <v>CDC &amp; Harvard LVL</v>
      </c>
    </row>
    <row r="25" spans="1:33" s="39" customFormat="1" x14ac:dyDescent="0.25">
      <c r="A25" s="60" t="s">
        <v>165</v>
      </c>
      <c r="B25" s="13">
        <v>200</v>
      </c>
      <c r="C25" s="13">
        <v>2</v>
      </c>
      <c r="D25" s="61">
        <v>1</v>
      </c>
      <c r="E25" s="61"/>
      <c r="F25" s="61">
        <v>354</v>
      </c>
      <c r="G25" s="61"/>
      <c r="H25" s="61"/>
      <c r="I25" s="84">
        <f t="shared" si="24"/>
        <v>9</v>
      </c>
      <c r="J25" s="61">
        <f t="shared" ref="J25" si="26">F25*I25</f>
        <v>3186</v>
      </c>
      <c r="K25" s="62">
        <f t="shared" ref="K25" si="27">L25*M25</f>
        <v>213.75</v>
      </c>
      <c r="L25" s="78">
        <v>225</v>
      </c>
      <c r="M25" s="79">
        <v>0.95</v>
      </c>
      <c r="N25" s="64">
        <f t="shared" si="11"/>
        <v>4.0254237288135597</v>
      </c>
      <c r="O25" s="61">
        <v>0</v>
      </c>
      <c r="P25" s="64">
        <f t="shared" si="18"/>
        <v>4.0254237288135597</v>
      </c>
      <c r="Q25" s="64" t="str">
        <f t="shared" si="12"/>
        <v>Low</v>
      </c>
      <c r="R25" s="62">
        <f t="shared" si="13"/>
        <v>116.43749999999999</v>
      </c>
      <c r="S25" s="62">
        <f t="shared" si="14"/>
        <v>0</v>
      </c>
      <c r="T25" s="63">
        <f t="shared" si="19"/>
        <v>0</v>
      </c>
      <c r="U25" s="62">
        <f t="shared" si="20"/>
        <v>116.43749999999999</v>
      </c>
      <c r="V25" s="41"/>
      <c r="W25" s="41">
        <v>7</v>
      </c>
      <c r="X25" s="40" t="str">
        <f t="shared" si="23"/>
        <v>CDC &amp; Harvard LVL</v>
      </c>
    </row>
    <row r="26" spans="1:33" x14ac:dyDescent="0.25">
      <c r="A26" s="55" t="s">
        <v>166</v>
      </c>
      <c r="B26" s="5">
        <f t="shared" si="21"/>
        <v>201</v>
      </c>
      <c r="C26" s="5">
        <f>C25</f>
        <v>2</v>
      </c>
      <c r="D26" s="34">
        <v>1</v>
      </c>
      <c r="E26" s="34"/>
      <c r="F26" s="34">
        <v>264</v>
      </c>
      <c r="G26" s="34"/>
      <c r="H26" s="34"/>
      <c r="I26" s="35">
        <f t="shared" si="24"/>
        <v>9</v>
      </c>
      <c r="J26" s="34">
        <f t="shared" ref="J26" si="28">F26*I26</f>
        <v>2376</v>
      </c>
      <c r="K26" s="56">
        <f t="shared" ref="K26" si="29">L26*M26</f>
        <v>142.5</v>
      </c>
      <c r="L26" s="76">
        <v>150</v>
      </c>
      <c r="M26" s="77">
        <v>0.95</v>
      </c>
      <c r="N26" s="58">
        <f t="shared" si="11"/>
        <v>3.5984848484848486</v>
      </c>
      <c r="O26" s="34">
        <v>0</v>
      </c>
      <c r="P26" s="58">
        <f t="shared" si="18"/>
        <v>3.5984848484848486</v>
      </c>
      <c r="Q26" s="58" t="str">
        <f t="shared" si="12"/>
        <v>Poor</v>
      </c>
      <c r="R26" s="56">
        <f t="shared" si="13"/>
        <v>77.625</v>
      </c>
      <c r="S26" s="56">
        <f t="shared" si="14"/>
        <v>0</v>
      </c>
      <c r="T26" s="57">
        <f t="shared" si="19"/>
        <v>0</v>
      </c>
      <c r="U26" s="56">
        <f t="shared" si="20"/>
        <v>77.625</v>
      </c>
      <c r="W26" s="11">
        <v>8</v>
      </c>
      <c r="X26" s="12" t="str">
        <f t="shared" si="23"/>
        <v>CDC &amp; Harvard LVL</v>
      </c>
    </row>
    <row r="27" spans="1:33" x14ac:dyDescent="0.25">
      <c r="A27" s="55" t="s">
        <v>166</v>
      </c>
      <c r="B27" s="5">
        <f t="shared" si="21"/>
        <v>202</v>
      </c>
      <c r="C27" s="5">
        <f t="shared" ref="C27:C90" si="30">C26</f>
        <v>2</v>
      </c>
      <c r="D27" s="34">
        <v>1</v>
      </c>
      <c r="E27" s="34"/>
      <c r="F27" s="34">
        <v>168</v>
      </c>
      <c r="G27" s="34"/>
      <c r="H27" s="34"/>
      <c r="I27" s="35">
        <f t="shared" si="24"/>
        <v>9</v>
      </c>
      <c r="J27" s="34">
        <f t="shared" ref="J27:J39" si="31">F27*I27</f>
        <v>1512</v>
      </c>
      <c r="K27" s="56">
        <f t="shared" ref="K27:K30" si="32">L27*M27</f>
        <v>25</v>
      </c>
      <c r="L27" s="76">
        <v>100</v>
      </c>
      <c r="M27" s="77">
        <v>0.25</v>
      </c>
      <c r="N27" s="58">
        <f t="shared" ref="N27:N30" si="33">K27*60/J27</f>
        <v>0.99206349206349209</v>
      </c>
      <c r="O27" s="34">
        <v>0</v>
      </c>
      <c r="P27" s="58">
        <f t="shared" ref="P27:P39" si="34">N27+O27</f>
        <v>0.99206349206349209</v>
      </c>
      <c r="Q27" s="65" t="str">
        <f t="shared" si="12"/>
        <v>Fail</v>
      </c>
      <c r="R27" s="56">
        <f t="shared" si="13"/>
        <v>51.749999999999993</v>
      </c>
      <c r="S27" s="56">
        <f t="shared" si="14"/>
        <v>0</v>
      </c>
      <c r="T27" s="57">
        <f t="shared" si="19"/>
        <v>0</v>
      </c>
      <c r="U27" s="56">
        <f t="shared" si="20"/>
        <v>51.749999999999993</v>
      </c>
      <c r="W27" s="11">
        <v>9</v>
      </c>
      <c r="X27" s="12" t="str">
        <f t="shared" si="23"/>
        <v>CDC &amp; Harvard LVL</v>
      </c>
    </row>
    <row r="28" spans="1:33" x14ac:dyDescent="0.25">
      <c r="A28" s="55" t="s">
        <v>166</v>
      </c>
      <c r="B28" s="5">
        <f t="shared" si="21"/>
        <v>203</v>
      </c>
      <c r="C28" s="5">
        <f t="shared" si="30"/>
        <v>2</v>
      </c>
      <c r="D28" s="34">
        <v>1</v>
      </c>
      <c r="E28" s="34"/>
      <c r="F28" s="34">
        <v>171</v>
      </c>
      <c r="G28" s="34"/>
      <c r="H28" s="34"/>
      <c r="I28" s="35">
        <f t="shared" si="24"/>
        <v>9</v>
      </c>
      <c r="J28" s="34">
        <f t="shared" si="31"/>
        <v>1539</v>
      </c>
      <c r="K28" s="56">
        <f t="shared" si="32"/>
        <v>25</v>
      </c>
      <c r="L28" s="76">
        <v>100</v>
      </c>
      <c r="M28" s="77">
        <v>0.25</v>
      </c>
      <c r="N28" s="58">
        <f t="shared" si="33"/>
        <v>0.97465886939571145</v>
      </c>
      <c r="O28" s="34">
        <v>0</v>
      </c>
      <c r="P28" s="58">
        <f t="shared" si="34"/>
        <v>0.97465886939571145</v>
      </c>
      <c r="Q28" s="65" t="str">
        <f t="shared" si="12"/>
        <v>Fail</v>
      </c>
      <c r="R28" s="56">
        <f t="shared" si="13"/>
        <v>51.749999999999993</v>
      </c>
      <c r="S28" s="56">
        <f t="shared" si="14"/>
        <v>0</v>
      </c>
      <c r="T28" s="57">
        <f t="shared" si="19"/>
        <v>0</v>
      </c>
      <c r="U28" s="56">
        <f t="shared" si="20"/>
        <v>51.749999999999993</v>
      </c>
      <c r="W28" s="11">
        <v>10</v>
      </c>
      <c r="X28" s="12" t="str">
        <f t="shared" si="23"/>
        <v>CDC &amp; Harvard LVL</v>
      </c>
    </row>
    <row r="29" spans="1:33" x14ac:dyDescent="0.25">
      <c r="A29" s="55" t="s">
        <v>166</v>
      </c>
      <c r="B29" s="5">
        <f t="shared" si="21"/>
        <v>204</v>
      </c>
      <c r="C29" s="5">
        <f t="shared" si="30"/>
        <v>2</v>
      </c>
      <c r="D29" s="34">
        <v>1</v>
      </c>
      <c r="E29" s="34"/>
      <c r="F29" s="34">
        <v>169</v>
      </c>
      <c r="G29" s="34"/>
      <c r="H29" s="34"/>
      <c r="I29" s="35">
        <f t="shared" si="24"/>
        <v>9</v>
      </c>
      <c r="J29" s="34">
        <f t="shared" si="31"/>
        <v>1521</v>
      </c>
      <c r="K29" s="56">
        <f t="shared" si="32"/>
        <v>95</v>
      </c>
      <c r="L29" s="76">
        <v>100</v>
      </c>
      <c r="M29" s="77">
        <v>0.95</v>
      </c>
      <c r="N29" s="58">
        <f t="shared" si="33"/>
        <v>3.747534516765286</v>
      </c>
      <c r="O29" s="34">
        <v>0</v>
      </c>
      <c r="P29" s="58">
        <f t="shared" si="34"/>
        <v>3.747534516765286</v>
      </c>
      <c r="Q29" s="65" t="str">
        <f t="shared" si="12"/>
        <v>Poor</v>
      </c>
      <c r="R29" s="56">
        <f t="shared" si="13"/>
        <v>51.749999999999993</v>
      </c>
      <c r="S29" s="56">
        <f t="shared" si="14"/>
        <v>0</v>
      </c>
      <c r="T29" s="57">
        <f t="shared" si="19"/>
        <v>0</v>
      </c>
      <c r="U29" s="56">
        <f t="shared" si="20"/>
        <v>51.749999999999993</v>
      </c>
      <c r="W29" s="11">
        <v>11</v>
      </c>
      <c r="X29" s="12" t="str">
        <f t="shared" si="23"/>
        <v>CDC &amp; Harvard LVL</v>
      </c>
    </row>
    <row r="30" spans="1:33" x14ac:dyDescent="0.25">
      <c r="A30" s="55" t="s">
        <v>166</v>
      </c>
      <c r="B30" s="5">
        <f t="shared" si="21"/>
        <v>205</v>
      </c>
      <c r="C30" s="5">
        <f t="shared" si="30"/>
        <v>2</v>
      </c>
      <c r="D30" s="34">
        <v>1</v>
      </c>
      <c r="E30" s="34"/>
      <c r="F30" s="34">
        <v>171</v>
      </c>
      <c r="G30" s="34"/>
      <c r="H30" s="34"/>
      <c r="I30" s="35">
        <f t="shared" si="24"/>
        <v>9</v>
      </c>
      <c r="J30" s="34">
        <f t="shared" si="31"/>
        <v>1539</v>
      </c>
      <c r="K30" s="56">
        <f t="shared" si="32"/>
        <v>95</v>
      </c>
      <c r="L30" s="76">
        <v>100</v>
      </c>
      <c r="M30" s="77">
        <v>0.95</v>
      </c>
      <c r="N30" s="58">
        <f t="shared" si="33"/>
        <v>3.7037037037037037</v>
      </c>
      <c r="O30" s="34">
        <v>0</v>
      </c>
      <c r="P30" s="58">
        <f t="shared" si="34"/>
        <v>3.7037037037037037</v>
      </c>
      <c r="Q30" s="58" t="str">
        <f t="shared" si="12"/>
        <v>Poor</v>
      </c>
      <c r="R30" s="56">
        <f t="shared" si="13"/>
        <v>51.749999999999993</v>
      </c>
      <c r="S30" s="56">
        <f t="shared" si="14"/>
        <v>0</v>
      </c>
      <c r="T30" s="57">
        <f t="shared" si="19"/>
        <v>0</v>
      </c>
      <c r="U30" s="56">
        <f t="shared" si="20"/>
        <v>51.749999999999993</v>
      </c>
      <c r="W30" s="11">
        <v>12</v>
      </c>
      <c r="X30" s="12" t="str">
        <f t="shared" si="23"/>
        <v>CDC Airborne LVL</v>
      </c>
    </row>
    <row r="31" spans="1:33" x14ac:dyDescent="0.25">
      <c r="A31" s="55" t="s">
        <v>167</v>
      </c>
      <c r="B31" s="5">
        <f>B30+1</f>
        <v>206</v>
      </c>
      <c r="C31" s="5">
        <f t="shared" si="30"/>
        <v>2</v>
      </c>
      <c r="D31" s="34">
        <v>1</v>
      </c>
      <c r="E31" s="34"/>
      <c r="F31" s="34">
        <v>600</v>
      </c>
      <c r="G31" s="34"/>
      <c r="H31" s="34"/>
      <c r="I31" s="35">
        <f t="shared" si="24"/>
        <v>9</v>
      </c>
      <c r="J31" s="34">
        <f t="shared" si="31"/>
        <v>5400</v>
      </c>
      <c r="K31" s="56">
        <f t="shared" ref="K31:K43" si="35">L31*M31</f>
        <v>200</v>
      </c>
      <c r="L31" s="76">
        <v>400</v>
      </c>
      <c r="M31" s="77">
        <v>0.5</v>
      </c>
      <c r="N31" s="58">
        <f t="shared" ref="N31:N39" si="36">K31*60/J31</f>
        <v>2.2222222222222223</v>
      </c>
      <c r="O31" s="34">
        <v>0</v>
      </c>
      <c r="P31" s="58">
        <f t="shared" si="34"/>
        <v>2.2222222222222223</v>
      </c>
      <c r="Q31" s="58" t="str">
        <f t="shared" si="12"/>
        <v>Bad</v>
      </c>
      <c r="R31" s="56">
        <f t="shared" si="13"/>
        <v>206.99999999999997</v>
      </c>
      <c r="S31" s="56">
        <f t="shared" si="14"/>
        <v>0</v>
      </c>
      <c r="T31" s="57">
        <f t="shared" ref="T31:T43" si="37">S31/R31</f>
        <v>0</v>
      </c>
      <c r="U31" s="56">
        <f t="shared" ref="U31:U56" si="38">R31+S31</f>
        <v>206.99999999999997</v>
      </c>
    </row>
    <row r="32" spans="1:33" x14ac:dyDescent="0.25">
      <c r="A32" s="55" t="s">
        <v>168</v>
      </c>
      <c r="B32" s="5">
        <f t="shared" si="21"/>
        <v>207</v>
      </c>
      <c r="C32" s="5">
        <f t="shared" si="30"/>
        <v>2</v>
      </c>
      <c r="D32" s="34">
        <v>1</v>
      </c>
      <c r="E32" s="34"/>
      <c r="F32" s="34">
        <v>97</v>
      </c>
      <c r="G32" s="34"/>
      <c r="H32" s="34"/>
      <c r="I32" s="35">
        <f t="shared" si="24"/>
        <v>9</v>
      </c>
      <c r="J32" s="34">
        <f t="shared" si="31"/>
        <v>873</v>
      </c>
      <c r="K32" s="56">
        <f t="shared" si="35"/>
        <v>47.5</v>
      </c>
      <c r="L32" s="76">
        <v>50</v>
      </c>
      <c r="M32" s="77">
        <v>0.95</v>
      </c>
      <c r="N32" s="58">
        <f t="shared" si="36"/>
        <v>3.2646048109965635</v>
      </c>
      <c r="O32" s="34">
        <v>0</v>
      </c>
      <c r="P32" s="58">
        <f t="shared" si="34"/>
        <v>3.2646048109965635</v>
      </c>
      <c r="Q32" s="58" t="str">
        <f t="shared" si="12"/>
        <v>Poor</v>
      </c>
      <c r="R32" s="56">
        <f t="shared" si="13"/>
        <v>25.874999999999996</v>
      </c>
      <c r="S32" s="56">
        <f t="shared" si="14"/>
        <v>0</v>
      </c>
      <c r="T32" s="57">
        <f t="shared" si="37"/>
        <v>0</v>
      </c>
      <c r="U32" s="56">
        <f t="shared" si="38"/>
        <v>25.874999999999996</v>
      </c>
    </row>
    <row r="33" spans="1:23" x14ac:dyDescent="0.25">
      <c r="A33" s="55" t="s">
        <v>169</v>
      </c>
      <c r="B33" s="5">
        <f t="shared" si="21"/>
        <v>208</v>
      </c>
      <c r="C33" s="5">
        <f t="shared" si="30"/>
        <v>2</v>
      </c>
      <c r="D33" s="34">
        <v>1</v>
      </c>
      <c r="E33" s="34"/>
      <c r="F33" s="34">
        <v>99</v>
      </c>
      <c r="G33" s="34">
        <f>SUM(F25:F33)</f>
        <v>2093</v>
      </c>
      <c r="H33" s="34"/>
      <c r="I33" s="35">
        <f t="shared" si="24"/>
        <v>9</v>
      </c>
      <c r="J33" s="34">
        <f t="shared" si="31"/>
        <v>891</v>
      </c>
      <c r="K33" s="56">
        <f t="shared" si="35"/>
        <v>47.5</v>
      </c>
      <c r="L33" s="76">
        <v>50</v>
      </c>
      <c r="M33" s="77">
        <v>0.95</v>
      </c>
      <c r="N33" s="58">
        <f t="shared" si="36"/>
        <v>3.1986531986531985</v>
      </c>
      <c r="O33" s="34">
        <v>0</v>
      </c>
      <c r="P33" s="58">
        <f t="shared" si="34"/>
        <v>3.1986531986531985</v>
      </c>
      <c r="Q33" s="58" t="str">
        <f t="shared" si="12"/>
        <v>Poor</v>
      </c>
      <c r="R33" s="56">
        <f t="shared" si="13"/>
        <v>25.874999999999996</v>
      </c>
      <c r="S33" s="56">
        <f t="shared" si="14"/>
        <v>0</v>
      </c>
      <c r="T33" s="57">
        <f t="shared" si="37"/>
        <v>0</v>
      </c>
      <c r="U33" s="56">
        <f t="shared" si="38"/>
        <v>25.874999999999996</v>
      </c>
    </row>
    <row r="34" spans="1:23" s="42" customFormat="1" x14ac:dyDescent="0.25">
      <c r="A34" s="66" t="s">
        <v>170</v>
      </c>
      <c r="B34" s="67">
        <f t="shared" si="21"/>
        <v>209</v>
      </c>
      <c r="C34" s="67">
        <f t="shared" si="30"/>
        <v>2</v>
      </c>
      <c r="D34" s="68">
        <v>2</v>
      </c>
      <c r="E34" s="68"/>
      <c r="F34" s="68">
        <v>900</v>
      </c>
      <c r="G34" s="68"/>
      <c r="H34" s="68"/>
      <c r="I34" s="85">
        <f t="shared" si="24"/>
        <v>9</v>
      </c>
      <c r="J34" s="68">
        <f t="shared" si="31"/>
        <v>8100</v>
      </c>
      <c r="K34" s="69">
        <f t="shared" si="35"/>
        <v>522.5</v>
      </c>
      <c r="L34" s="80">
        <v>550</v>
      </c>
      <c r="M34" s="81">
        <v>0.95</v>
      </c>
      <c r="N34" s="71">
        <f t="shared" si="36"/>
        <v>3.8703703703703702</v>
      </c>
      <c r="O34" s="68">
        <v>0</v>
      </c>
      <c r="P34" s="71">
        <f t="shared" si="34"/>
        <v>3.8703703703703702</v>
      </c>
      <c r="Q34" s="71" t="str">
        <f t="shared" si="12"/>
        <v>Poor</v>
      </c>
      <c r="R34" s="69">
        <f t="shared" si="13"/>
        <v>284.625</v>
      </c>
      <c r="S34" s="69">
        <f t="shared" si="14"/>
        <v>0</v>
      </c>
      <c r="T34" s="70">
        <f t="shared" si="37"/>
        <v>0</v>
      </c>
      <c r="U34" s="69">
        <f t="shared" si="38"/>
        <v>284.625</v>
      </c>
      <c r="V34" s="47"/>
      <c r="W34" s="47"/>
    </row>
    <row r="35" spans="1:23" x14ac:dyDescent="0.25">
      <c r="A35" s="55" t="s">
        <v>166</v>
      </c>
      <c r="B35" s="5">
        <f t="shared" si="21"/>
        <v>210</v>
      </c>
      <c r="C35" s="5">
        <f t="shared" si="30"/>
        <v>2</v>
      </c>
      <c r="D35" s="34">
        <v>2</v>
      </c>
      <c r="E35" s="34"/>
      <c r="F35" s="34">
        <v>136</v>
      </c>
      <c r="G35" s="34"/>
      <c r="H35" s="34"/>
      <c r="I35" s="35">
        <f t="shared" si="24"/>
        <v>9</v>
      </c>
      <c r="J35" s="34">
        <f t="shared" si="31"/>
        <v>1224</v>
      </c>
      <c r="K35" s="56">
        <f t="shared" si="35"/>
        <v>95</v>
      </c>
      <c r="L35" s="76">
        <v>100</v>
      </c>
      <c r="M35" s="77">
        <v>0.95</v>
      </c>
      <c r="N35" s="58">
        <f t="shared" si="36"/>
        <v>4.6568627450980395</v>
      </c>
      <c r="O35" s="34">
        <v>0</v>
      </c>
      <c r="P35" s="58">
        <f t="shared" si="34"/>
        <v>4.6568627450980395</v>
      </c>
      <c r="Q35" s="58" t="str">
        <f t="shared" si="12"/>
        <v>Low</v>
      </c>
      <c r="R35" s="56">
        <f t="shared" si="13"/>
        <v>51.749999999999993</v>
      </c>
      <c r="S35" s="56">
        <f t="shared" si="14"/>
        <v>0</v>
      </c>
      <c r="T35" s="57">
        <f t="shared" si="37"/>
        <v>0</v>
      </c>
      <c r="U35" s="56">
        <f t="shared" si="38"/>
        <v>51.749999999999993</v>
      </c>
    </row>
    <row r="36" spans="1:23" x14ac:dyDescent="0.25">
      <c r="A36" s="55" t="s">
        <v>166</v>
      </c>
      <c r="B36" s="5">
        <f t="shared" si="21"/>
        <v>211</v>
      </c>
      <c r="C36" s="5">
        <f t="shared" si="30"/>
        <v>2</v>
      </c>
      <c r="D36" s="34">
        <v>2</v>
      </c>
      <c r="E36" s="34"/>
      <c r="F36" s="34">
        <v>165</v>
      </c>
      <c r="G36" s="34"/>
      <c r="H36" s="34"/>
      <c r="I36" s="35">
        <f t="shared" si="24"/>
        <v>9</v>
      </c>
      <c r="J36" s="34">
        <f t="shared" si="31"/>
        <v>1485</v>
      </c>
      <c r="K36" s="56">
        <f t="shared" si="35"/>
        <v>25</v>
      </c>
      <c r="L36" s="76">
        <v>100</v>
      </c>
      <c r="M36" s="77">
        <v>0.25</v>
      </c>
      <c r="N36" s="58">
        <f t="shared" si="36"/>
        <v>1.0101010101010102</v>
      </c>
      <c r="O36" s="34">
        <v>0</v>
      </c>
      <c r="P36" s="58">
        <f t="shared" si="34"/>
        <v>1.0101010101010102</v>
      </c>
      <c r="Q36" s="58" t="str">
        <f t="shared" si="12"/>
        <v>Very Bad</v>
      </c>
      <c r="R36" s="56">
        <f t="shared" si="13"/>
        <v>51.749999999999993</v>
      </c>
      <c r="S36" s="56">
        <f t="shared" si="14"/>
        <v>0</v>
      </c>
      <c r="T36" s="57">
        <f t="shared" si="37"/>
        <v>0</v>
      </c>
      <c r="U36" s="56">
        <f t="shared" si="38"/>
        <v>51.749999999999993</v>
      </c>
    </row>
    <row r="37" spans="1:23" x14ac:dyDescent="0.25">
      <c r="A37" s="55" t="s">
        <v>166</v>
      </c>
      <c r="B37" s="5">
        <f t="shared" si="21"/>
        <v>212</v>
      </c>
      <c r="C37" s="5">
        <f t="shared" si="30"/>
        <v>2</v>
      </c>
      <c r="D37" s="34">
        <v>2</v>
      </c>
      <c r="E37" s="34"/>
      <c r="F37" s="34">
        <v>120</v>
      </c>
      <c r="G37" s="34"/>
      <c r="H37" s="34"/>
      <c r="I37" s="35">
        <f t="shared" si="24"/>
        <v>9</v>
      </c>
      <c r="J37" s="34">
        <f t="shared" si="31"/>
        <v>1080</v>
      </c>
      <c r="K37" s="56">
        <f t="shared" si="35"/>
        <v>71.25</v>
      </c>
      <c r="L37" s="76">
        <v>75</v>
      </c>
      <c r="M37" s="77">
        <v>0.95</v>
      </c>
      <c r="N37" s="58">
        <f t="shared" si="36"/>
        <v>3.9583333333333335</v>
      </c>
      <c r="O37" s="34">
        <v>0</v>
      </c>
      <c r="P37" s="58">
        <f t="shared" si="34"/>
        <v>3.9583333333333335</v>
      </c>
      <c r="Q37" s="58" t="str">
        <f t="shared" si="12"/>
        <v>Poor</v>
      </c>
      <c r="R37" s="56">
        <f t="shared" si="13"/>
        <v>38.8125</v>
      </c>
      <c r="S37" s="56">
        <f t="shared" si="14"/>
        <v>0</v>
      </c>
      <c r="T37" s="57">
        <f t="shared" si="37"/>
        <v>0</v>
      </c>
      <c r="U37" s="56">
        <f t="shared" si="38"/>
        <v>38.8125</v>
      </c>
    </row>
    <row r="38" spans="1:23" x14ac:dyDescent="0.25">
      <c r="A38" s="55" t="s">
        <v>166</v>
      </c>
      <c r="B38" s="5">
        <f t="shared" si="21"/>
        <v>213</v>
      </c>
      <c r="C38" s="5">
        <f t="shared" si="30"/>
        <v>2</v>
      </c>
      <c r="D38" s="34">
        <v>2</v>
      </c>
      <c r="E38" s="34"/>
      <c r="F38" s="34">
        <v>120</v>
      </c>
      <c r="G38" s="34"/>
      <c r="H38" s="34"/>
      <c r="I38" s="35">
        <f t="shared" si="24"/>
        <v>9</v>
      </c>
      <c r="J38" s="34">
        <f t="shared" si="31"/>
        <v>1080</v>
      </c>
      <c r="K38" s="56">
        <f t="shared" si="35"/>
        <v>71.25</v>
      </c>
      <c r="L38" s="76">
        <v>75</v>
      </c>
      <c r="M38" s="77">
        <v>0.95</v>
      </c>
      <c r="N38" s="58">
        <f t="shared" si="36"/>
        <v>3.9583333333333335</v>
      </c>
      <c r="O38" s="34">
        <v>0</v>
      </c>
      <c r="P38" s="58">
        <f t="shared" si="34"/>
        <v>3.9583333333333335</v>
      </c>
      <c r="Q38" s="58" t="str">
        <f t="shared" si="12"/>
        <v>Poor</v>
      </c>
      <c r="R38" s="56">
        <f t="shared" si="13"/>
        <v>38.8125</v>
      </c>
      <c r="S38" s="56">
        <f t="shared" si="14"/>
        <v>0</v>
      </c>
      <c r="T38" s="57">
        <f t="shared" si="37"/>
        <v>0</v>
      </c>
      <c r="U38" s="56">
        <f t="shared" si="38"/>
        <v>38.8125</v>
      </c>
    </row>
    <row r="39" spans="1:23" x14ac:dyDescent="0.25">
      <c r="A39" s="55" t="s">
        <v>166</v>
      </c>
      <c r="B39" s="5">
        <f t="shared" si="21"/>
        <v>214</v>
      </c>
      <c r="C39" s="5">
        <f t="shared" si="30"/>
        <v>2</v>
      </c>
      <c r="D39" s="34">
        <v>2</v>
      </c>
      <c r="E39" s="34"/>
      <c r="F39" s="34">
        <v>154</v>
      </c>
      <c r="G39" s="34"/>
      <c r="H39" s="34"/>
      <c r="I39" s="35">
        <f t="shared" si="24"/>
        <v>9</v>
      </c>
      <c r="J39" s="34">
        <f t="shared" si="31"/>
        <v>1386</v>
      </c>
      <c r="K39" s="56">
        <f t="shared" si="35"/>
        <v>95</v>
      </c>
      <c r="L39" s="76">
        <v>100</v>
      </c>
      <c r="M39" s="77">
        <v>0.95</v>
      </c>
      <c r="N39" s="58">
        <f t="shared" si="36"/>
        <v>4.112554112554113</v>
      </c>
      <c r="O39" s="34">
        <v>0</v>
      </c>
      <c r="P39" s="58">
        <f t="shared" si="34"/>
        <v>4.112554112554113</v>
      </c>
      <c r="Q39" s="58" t="str">
        <f t="shared" si="12"/>
        <v>Low</v>
      </c>
      <c r="R39" s="56">
        <f t="shared" si="13"/>
        <v>51.749999999999993</v>
      </c>
      <c r="S39" s="56">
        <f t="shared" si="14"/>
        <v>0</v>
      </c>
      <c r="T39" s="57">
        <f t="shared" si="37"/>
        <v>0</v>
      </c>
      <c r="U39" s="56">
        <f t="shared" si="38"/>
        <v>51.749999999999993</v>
      </c>
    </row>
    <row r="40" spans="1:23" x14ac:dyDescent="0.25">
      <c r="A40" s="55" t="s">
        <v>167</v>
      </c>
      <c r="B40" s="5">
        <f t="shared" si="21"/>
        <v>215</v>
      </c>
      <c r="C40" s="5">
        <f t="shared" si="30"/>
        <v>2</v>
      </c>
      <c r="D40" s="34">
        <v>2</v>
      </c>
      <c r="E40" s="34"/>
      <c r="F40" s="34">
        <v>905</v>
      </c>
      <c r="G40" s="34"/>
      <c r="H40" s="34"/>
      <c r="I40" s="35">
        <f t="shared" si="24"/>
        <v>9</v>
      </c>
      <c r="J40" s="34">
        <f t="shared" ref="J40:J59" si="39">F40*I40</f>
        <v>8145</v>
      </c>
      <c r="K40" s="56">
        <f t="shared" si="35"/>
        <v>50</v>
      </c>
      <c r="L40" s="76">
        <v>200</v>
      </c>
      <c r="M40" s="77">
        <v>0.25</v>
      </c>
      <c r="N40" s="58">
        <f t="shared" ref="N40:N43" si="40">K40*60/J40</f>
        <v>0.36832412523020258</v>
      </c>
      <c r="O40" s="34">
        <v>0</v>
      </c>
      <c r="P40" s="58">
        <f t="shared" ref="P40:P81" si="41">N40+O40</f>
        <v>0.36832412523020258</v>
      </c>
      <c r="Q40" s="65" t="str">
        <f t="shared" si="12"/>
        <v>Fail</v>
      </c>
      <c r="R40" s="56">
        <f t="shared" si="13"/>
        <v>103.49999999999999</v>
      </c>
      <c r="S40" s="56">
        <f t="shared" si="14"/>
        <v>0</v>
      </c>
      <c r="T40" s="57">
        <f t="shared" si="37"/>
        <v>0</v>
      </c>
      <c r="U40" s="56">
        <f t="shared" si="38"/>
        <v>103.49999999999999</v>
      </c>
    </row>
    <row r="41" spans="1:23" x14ac:dyDescent="0.25">
      <c r="A41" s="55" t="s">
        <v>171</v>
      </c>
      <c r="B41" s="5">
        <f t="shared" si="21"/>
        <v>216</v>
      </c>
      <c r="C41" s="5">
        <f t="shared" si="30"/>
        <v>2</v>
      </c>
      <c r="D41" s="34">
        <v>2</v>
      </c>
      <c r="E41" s="34"/>
      <c r="F41" s="34">
        <v>92</v>
      </c>
      <c r="G41" s="34"/>
      <c r="H41" s="34"/>
      <c r="I41" s="35">
        <f t="shared" si="24"/>
        <v>9</v>
      </c>
      <c r="J41" s="34">
        <f t="shared" si="39"/>
        <v>828</v>
      </c>
      <c r="K41" s="56">
        <f t="shared" si="35"/>
        <v>47.5</v>
      </c>
      <c r="L41" s="76">
        <v>50</v>
      </c>
      <c r="M41" s="77">
        <v>0.95</v>
      </c>
      <c r="N41" s="58">
        <f t="shared" si="40"/>
        <v>3.4420289855072466</v>
      </c>
      <c r="O41" s="34">
        <v>0</v>
      </c>
      <c r="P41" s="58">
        <f t="shared" si="41"/>
        <v>3.4420289855072466</v>
      </c>
      <c r="Q41" s="65" t="str">
        <f t="shared" si="12"/>
        <v>Poor</v>
      </c>
      <c r="R41" s="56">
        <f t="shared" si="13"/>
        <v>25.874999999999996</v>
      </c>
      <c r="S41" s="56">
        <f t="shared" si="14"/>
        <v>0</v>
      </c>
      <c r="T41" s="57">
        <f t="shared" si="37"/>
        <v>0</v>
      </c>
      <c r="U41" s="56">
        <f t="shared" si="38"/>
        <v>25.874999999999996</v>
      </c>
    </row>
    <row r="42" spans="1:23" x14ac:dyDescent="0.25">
      <c r="A42" s="55" t="s">
        <v>172</v>
      </c>
      <c r="B42" s="5">
        <f t="shared" si="21"/>
        <v>217</v>
      </c>
      <c r="C42" s="5">
        <f t="shared" si="30"/>
        <v>2</v>
      </c>
      <c r="D42" s="34">
        <v>2</v>
      </c>
      <c r="E42" s="34"/>
      <c r="F42" s="34">
        <v>40</v>
      </c>
      <c r="G42" s="34">
        <f>SUM(F34:F42)</f>
        <v>2632</v>
      </c>
      <c r="H42" s="34"/>
      <c r="I42" s="35">
        <f t="shared" si="24"/>
        <v>9</v>
      </c>
      <c r="J42" s="34">
        <f t="shared" si="39"/>
        <v>360</v>
      </c>
      <c r="K42" s="56">
        <f t="shared" si="35"/>
        <v>23.75</v>
      </c>
      <c r="L42" s="76">
        <v>25</v>
      </c>
      <c r="M42" s="77">
        <v>0.95</v>
      </c>
      <c r="N42" s="58">
        <f t="shared" si="40"/>
        <v>3.9583333333333335</v>
      </c>
      <c r="O42" s="34">
        <v>0</v>
      </c>
      <c r="P42" s="58">
        <f t="shared" si="41"/>
        <v>3.9583333333333335</v>
      </c>
      <c r="Q42" s="65" t="str">
        <f t="shared" si="12"/>
        <v>Poor</v>
      </c>
      <c r="R42" s="56">
        <f t="shared" si="13"/>
        <v>12.937499999999998</v>
      </c>
      <c r="S42" s="56">
        <f t="shared" si="14"/>
        <v>0</v>
      </c>
      <c r="T42" s="57">
        <f t="shared" si="37"/>
        <v>0</v>
      </c>
      <c r="U42" s="56">
        <f t="shared" si="38"/>
        <v>12.937499999999998</v>
      </c>
    </row>
    <row r="43" spans="1:23" s="42" customFormat="1" x14ac:dyDescent="0.25">
      <c r="A43" s="66" t="s">
        <v>165</v>
      </c>
      <c r="B43" s="67">
        <f t="shared" si="21"/>
        <v>218</v>
      </c>
      <c r="C43" s="67">
        <f t="shared" si="30"/>
        <v>2</v>
      </c>
      <c r="D43" s="68">
        <v>3</v>
      </c>
      <c r="E43" s="68"/>
      <c r="F43" s="68">
        <v>156</v>
      </c>
      <c r="G43" s="68"/>
      <c r="H43" s="68"/>
      <c r="I43" s="85">
        <f t="shared" si="24"/>
        <v>9</v>
      </c>
      <c r="J43" s="68">
        <f t="shared" si="39"/>
        <v>1404</v>
      </c>
      <c r="K43" s="69">
        <f t="shared" si="35"/>
        <v>95</v>
      </c>
      <c r="L43" s="80">
        <v>100</v>
      </c>
      <c r="M43" s="81">
        <v>0.95</v>
      </c>
      <c r="N43" s="71">
        <f t="shared" si="40"/>
        <v>4.0598290598290596</v>
      </c>
      <c r="O43" s="68">
        <v>0</v>
      </c>
      <c r="P43" s="71">
        <f t="shared" si="41"/>
        <v>4.0598290598290596</v>
      </c>
      <c r="Q43" s="71" t="str">
        <f t="shared" si="12"/>
        <v>Low</v>
      </c>
      <c r="R43" s="69">
        <f t="shared" si="13"/>
        <v>51.749999999999993</v>
      </c>
      <c r="S43" s="69">
        <f t="shared" si="14"/>
        <v>0</v>
      </c>
      <c r="T43" s="70">
        <f t="shared" si="37"/>
        <v>0</v>
      </c>
      <c r="U43" s="69">
        <f t="shared" si="38"/>
        <v>51.749999999999993</v>
      </c>
      <c r="V43" s="47"/>
      <c r="W43" s="47"/>
    </row>
    <row r="44" spans="1:23" x14ac:dyDescent="0.25">
      <c r="A44" s="55" t="s">
        <v>173</v>
      </c>
      <c r="B44" s="5">
        <f>B43+1</f>
        <v>219</v>
      </c>
      <c r="C44" s="5">
        <f t="shared" si="30"/>
        <v>2</v>
      </c>
      <c r="D44" s="34">
        <v>3</v>
      </c>
      <c r="E44" s="34"/>
      <c r="F44" s="34">
        <v>70</v>
      </c>
      <c r="G44" s="34"/>
      <c r="H44" s="34"/>
      <c r="I44" s="35">
        <f t="shared" si="24"/>
        <v>9</v>
      </c>
      <c r="J44" s="34">
        <f t="shared" si="39"/>
        <v>630</v>
      </c>
      <c r="K44" s="56">
        <f t="shared" ref="K44:K83" si="42">L44*M44</f>
        <v>47.5</v>
      </c>
      <c r="L44" s="76">
        <v>50</v>
      </c>
      <c r="M44" s="77">
        <v>0.95</v>
      </c>
      <c r="N44" s="58">
        <f t="shared" ref="N44:N52" si="43">K44*60/J44</f>
        <v>4.5238095238095237</v>
      </c>
      <c r="O44" s="34">
        <v>0</v>
      </c>
      <c r="P44" s="58">
        <f t="shared" si="41"/>
        <v>4.5238095238095237</v>
      </c>
      <c r="Q44" s="58" t="str">
        <f t="shared" si="12"/>
        <v>Low</v>
      </c>
      <c r="R44" s="56">
        <f t="shared" si="13"/>
        <v>25.874999999999996</v>
      </c>
      <c r="S44" s="56">
        <f t="shared" si="14"/>
        <v>0</v>
      </c>
      <c r="T44" s="57">
        <f t="shared" ref="T44:T56" si="44">S44/R44</f>
        <v>0</v>
      </c>
      <c r="U44" s="56">
        <f t="shared" si="38"/>
        <v>25.874999999999996</v>
      </c>
    </row>
    <row r="45" spans="1:23" x14ac:dyDescent="0.25">
      <c r="A45" s="55" t="s">
        <v>172</v>
      </c>
      <c r="B45" s="5">
        <f t="shared" si="21"/>
        <v>220</v>
      </c>
      <c r="C45" s="5">
        <f t="shared" si="30"/>
        <v>2</v>
      </c>
      <c r="D45" s="34">
        <v>3</v>
      </c>
      <c r="E45" s="34"/>
      <c r="F45" s="34">
        <v>33</v>
      </c>
      <c r="G45" s="34"/>
      <c r="H45" s="34"/>
      <c r="I45" s="35">
        <f t="shared" si="24"/>
        <v>9</v>
      </c>
      <c r="J45" s="34">
        <f t="shared" si="39"/>
        <v>297</v>
      </c>
      <c r="K45" s="56">
        <f t="shared" si="42"/>
        <v>23.75</v>
      </c>
      <c r="L45" s="76">
        <v>25</v>
      </c>
      <c r="M45" s="77">
        <v>0.95</v>
      </c>
      <c r="N45" s="58">
        <f t="shared" si="43"/>
        <v>4.7979797979797976</v>
      </c>
      <c r="O45" s="34">
        <v>0</v>
      </c>
      <c r="P45" s="58">
        <f t="shared" si="41"/>
        <v>4.7979797979797976</v>
      </c>
      <c r="Q45" s="58" t="str">
        <f t="shared" si="12"/>
        <v>Low</v>
      </c>
      <c r="R45" s="56">
        <f t="shared" si="13"/>
        <v>12.937499999999998</v>
      </c>
      <c r="S45" s="56">
        <f t="shared" si="14"/>
        <v>0</v>
      </c>
      <c r="T45" s="57">
        <f t="shared" si="44"/>
        <v>0</v>
      </c>
      <c r="U45" s="56">
        <f t="shared" si="38"/>
        <v>12.937499999999998</v>
      </c>
    </row>
    <row r="46" spans="1:23" x14ac:dyDescent="0.25">
      <c r="A46" s="55" t="s">
        <v>179</v>
      </c>
      <c r="B46" s="5">
        <f t="shared" si="21"/>
        <v>221</v>
      </c>
      <c r="C46" s="5">
        <f t="shared" si="30"/>
        <v>2</v>
      </c>
      <c r="D46" s="34">
        <v>3</v>
      </c>
      <c r="E46" s="34"/>
      <c r="F46" s="34">
        <v>136</v>
      </c>
      <c r="G46" s="34"/>
      <c r="H46" s="34"/>
      <c r="I46" s="35">
        <f t="shared" si="24"/>
        <v>9</v>
      </c>
      <c r="J46" s="34">
        <f t="shared" si="39"/>
        <v>1224</v>
      </c>
      <c r="K46" s="56">
        <f t="shared" si="42"/>
        <v>71.25</v>
      </c>
      <c r="L46" s="76">
        <v>75</v>
      </c>
      <c r="M46" s="77">
        <v>0.95</v>
      </c>
      <c r="N46" s="58">
        <f t="shared" si="43"/>
        <v>3.4926470588235294</v>
      </c>
      <c r="O46" s="34">
        <v>0</v>
      </c>
      <c r="P46" s="58">
        <f t="shared" si="41"/>
        <v>3.4926470588235294</v>
      </c>
      <c r="Q46" s="58" t="str">
        <f t="shared" si="12"/>
        <v>Poor</v>
      </c>
      <c r="R46" s="56">
        <f t="shared" si="13"/>
        <v>38.8125</v>
      </c>
      <c r="S46" s="56">
        <f t="shared" si="14"/>
        <v>0</v>
      </c>
      <c r="T46" s="57">
        <f t="shared" si="44"/>
        <v>0</v>
      </c>
      <c r="U46" s="56">
        <f t="shared" si="38"/>
        <v>38.8125</v>
      </c>
    </row>
    <row r="47" spans="1:23" x14ac:dyDescent="0.25">
      <c r="A47" s="55" t="s">
        <v>166</v>
      </c>
      <c r="B47" s="5">
        <f t="shared" si="21"/>
        <v>222</v>
      </c>
      <c r="C47" s="5">
        <f t="shared" si="30"/>
        <v>2</v>
      </c>
      <c r="D47" s="34">
        <v>3</v>
      </c>
      <c r="E47" s="34"/>
      <c r="F47" s="34">
        <v>169</v>
      </c>
      <c r="G47" s="34"/>
      <c r="H47" s="34"/>
      <c r="I47" s="35">
        <f t="shared" si="24"/>
        <v>9</v>
      </c>
      <c r="J47" s="34">
        <f t="shared" si="39"/>
        <v>1521</v>
      </c>
      <c r="K47" s="56">
        <f t="shared" si="42"/>
        <v>95</v>
      </c>
      <c r="L47" s="76">
        <v>100</v>
      </c>
      <c r="M47" s="77">
        <v>0.95</v>
      </c>
      <c r="N47" s="58">
        <f t="shared" si="43"/>
        <v>3.747534516765286</v>
      </c>
      <c r="O47" s="34">
        <v>0</v>
      </c>
      <c r="P47" s="58">
        <f t="shared" si="41"/>
        <v>3.747534516765286</v>
      </c>
      <c r="Q47" s="58" t="str">
        <f t="shared" si="12"/>
        <v>Poor</v>
      </c>
      <c r="R47" s="56">
        <f t="shared" si="13"/>
        <v>51.749999999999993</v>
      </c>
      <c r="S47" s="56">
        <f t="shared" si="14"/>
        <v>0</v>
      </c>
      <c r="T47" s="57">
        <f t="shared" si="44"/>
        <v>0</v>
      </c>
      <c r="U47" s="56">
        <f t="shared" si="38"/>
        <v>51.749999999999993</v>
      </c>
    </row>
    <row r="48" spans="1:23" x14ac:dyDescent="0.25">
      <c r="A48" s="55" t="s">
        <v>166</v>
      </c>
      <c r="B48" s="5">
        <f t="shared" si="21"/>
        <v>223</v>
      </c>
      <c r="C48" s="5">
        <f t="shared" si="30"/>
        <v>2</v>
      </c>
      <c r="D48" s="34">
        <v>3</v>
      </c>
      <c r="E48" s="34"/>
      <c r="F48" s="34">
        <v>116</v>
      </c>
      <c r="G48" s="34"/>
      <c r="H48" s="34"/>
      <c r="I48" s="35">
        <f t="shared" si="24"/>
        <v>9</v>
      </c>
      <c r="J48" s="34">
        <f t="shared" si="39"/>
        <v>1044</v>
      </c>
      <c r="K48" s="56">
        <f t="shared" si="42"/>
        <v>71.25</v>
      </c>
      <c r="L48" s="76">
        <v>75</v>
      </c>
      <c r="M48" s="77">
        <v>0.95</v>
      </c>
      <c r="N48" s="58">
        <f t="shared" si="43"/>
        <v>4.0948275862068968</v>
      </c>
      <c r="O48" s="34">
        <v>0</v>
      </c>
      <c r="P48" s="58">
        <f t="shared" si="41"/>
        <v>4.0948275862068968</v>
      </c>
      <c r="Q48" s="58" t="str">
        <f t="shared" si="12"/>
        <v>Low</v>
      </c>
      <c r="R48" s="56">
        <f t="shared" si="13"/>
        <v>38.8125</v>
      </c>
      <c r="S48" s="56">
        <f t="shared" si="14"/>
        <v>0</v>
      </c>
      <c r="T48" s="57">
        <f t="shared" si="44"/>
        <v>0</v>
      </c>
      <c r="U48" s="56">
        <f t="shared" si="38"/>
        <v>38.8125</v>
      </c>
    </row>
    <row r="49" spans="1:23" x14ac:dyDescent="0.25">
      <c r="A49" s="55" t="s">
        <v>166</v>
      </c>
      <c r="B49" s="5">
        <f t="shared" si="21"/>
        <v>224</v>
      </c>
      <c r="C49" s="5">
        <f t="shared" si="30"/>
        <v>2</v>
      </c>
      <c r="D49" s="34">
        <v>3</v>
      </c>
      <c r="E49" s="34"/>
      <c r="F49" s="34">
        <v>118</v>
      </c>
      <c r="G49" s="34"/>
      <c r="H49" s="34"/>
      <c r="I49" s="35">
        <f t="shared" si="24"/>
        <v>9</v>
      </c>
      <c r="J49" s="34">
        <f t="shared" si="39"/>
        <v>1062</v>
      </c>
      <c r="K49" s="56">
        <f t="shared" si="42"/>
        <v>71.25</v>
      </c>
      <c r="L49" s="76">
        <v>75</v>
      </c>
      <c r="M49" s="77">
        <v>0.95</v>
      </c>
      <c r="N49" s="58">
        <f t="shared" si="43"/>
        <v>4.0254237288135597</v>
      </c>
      <c r="O49" s="34">
        <v>0</v>
      </c>
      <c r="P49" s="58">
        <f t="shared" si="41"/>
        <v>4.0254237288135597</v>
      </c>
      <c r="Q49" s="58" t="str">
        <f t="shared" si="12"/>
        <v>Low</v>
      </c>
      <c r="R49" s="56">
        <f t="shared" ref="R49:R86" si="45">$B$10*L49</f>
        <v>38.8125</v>
      </c>
      <c r="S49" s="56">
        <f t="shared" ref="S49:S86" si="46">$B$12*J49*(O49/12)</f>
        <v>0</v>
      </c>
      <c r="T49" s="57">
        <f t="shared" si="44"/>
        <v>0</v>
      </c>
      <c r="U49" s="56">
        <f t="shared" si="38"/>
        <v>38.8125</v>
      </c>
    </row>
    <row r="50" spans="1:23" x14ac:dyDescent="0.25">
      <c r="A50" s="55" t="s">
        <v>166</v>
      </c>
      <c r="B50" s="5">
        <f t="shared" si="21"/>
        <v>225</v>
      </c>
      <c r="C50" s="5">
        <f t="shared" si="30"/>
        <v>2</v>
      </c>
      <c r="D50" s="34">
        <v>3</v>
      </c>
      <c r="E50" s="34"/>
      <c r="F50" s="34">
        <v>118</v>
      </c>
      <c r="G50" s="34"/>
      <c r="H50" s="34"/>
      <c r="I50" s="35">
        <f t="shared" si="24"/>
        <v>9</v>
      </c>
      <c r="J50" s="34">
        <f t="shared" si="39"/>
        <v>1062</v>
      </c>
      <c r="K50" s="56">
        <f t="shared" si="42"/>
        <v>71.25</v>
      </c>
      <c r="L50" s="76">
        <v>75</v>
      </c>
      <c r="M50" s="77">
        <v>0.95</v>
      </c>
      <c r="N50" s="58">
        <f t="shared" si="43"/>
        <v>4.0254237288135597</v>
      </c>
      <c r="O50" s="34">
        <v>0</v>
      </c>
      <c r="P50" s="58">
        <f t="shared" si="41"/>
        <v>4.0254237288135597</v>
      </c>
      <c r="Q50" s="58" t="str">
        <f t="shared" si="12"/>
        <v>Low</v>
      </c>
      <c r="R50" s="56">
        <f t="shared" si="45"/>
        <v>38.8125</v>
      </c>
      <c r="S50" s="56">
        <f t="shared" si="46"/>
        <v>0</v>
      </c>
      <c r="T50" s="57">
        <f t="shared" si="44"/>
        <v>0</v>
      </c>
      <c r="U50" s="56">
        <f t="shared" si="38"/>
        <v>38.8125</v>
      </c>
    </row>
    <row r="51" spans="1:23" x14ac:dyDescent="0.25">
      <c r="A51" s="55" t="s">
        <v>166</v>
      </c>
      <c r="B51" s="5">
        <f t="shared" si="21"/>
        <v>226</v>
      </c>
      <c r="C51" s="5">
        <f t="shared" si="30"/>
        <v>2</v>
      </c>
      <c r="D51" s="34">
        <v>3</v>
      </c>
      <c r="E51" s="34"/>
      <c r="F51" s="34">
        <v>116</v>
      </c>
      <c r="G51" s="34"/>
      <c r="H51" s="34"/>
      <c r="I51" s="35">
        <f t="shared" si="24"/>
        <v>9</v>
      </c>
      <c r="J51" s="34">
        <f t="shared" si="39"/>
        <v>1044</v>
      </c>
      <c r="K51" s="56">
        <f t="shared" si="42"/>
        <v>71.25</v>
      </c>
      <c r="L51" s="76">
        <v>75</v>
      </c>
      <c r="M51" s="77">
        <v>0.95</v>
      </c>
      <c r="N51" s="58">
        <f t="shared" si="43"/>
        <v>4.0948275862068968</v>
      </c>
      <c r="O51" s="34">
        <v>0</v>
      </c>
      <c r="P51" s="58">
        <f t="shared" si="41"/>
        <v>4.0948275862068968</v>
      </c>
      <c r="Q51" s="58" t="str">
        <f t="shared" si="12"/>
        <v>Low</v>
      </c>
      <c r="R51" s="56">
        <f t="shared" si="45"/>
        <v>38.8125</v>
      </c>
      <c r="S51" s="56">
        <f t="shared" si="46"/>
        <v>0</v>
      </c>
      <c r="T51" s="57">
        <f t="shared" si="44"/>
        <v>0</v>
      </c>
      <c r="U51" s="56">
        <f t="shared" si="38"/>
        <v>38.8125</v>
      </c>
    </row>
    <row r="52" spans="1:23" x14ac:dyDescent="0.25">
      <c r="A52" s="55" t="s">
        <v>166</v>
      </c>
      <c r="B52" s="5">
        <f t="shared" si="21"/>
        <v>227</v>
      </c>
      <c r="C52" s="5">
        <f t="shared" si="30"/>
        <v>2</v>
      </c>
      <c r="D52" s="34">
        <v>3</v>
      </c>
      <c r="E52" s="34"/>
      <c r="F52" s="34">
        <v>119</v>
      </c>
      <c r="G52" s="34"/>
      <c r="H52" s="34"/>
      <c r="I52" s="35">
        <f t="shared" si="24"/>
        <v>9</v>
      </c>
      <c r="J52" s="34">
        <f t="shared" si="39"/>
        <v>1071</v>
      </c>
      <c r="K52" s="56">
        <f t="shared" si="42"/>
        <v>71.25</v>
      </c>
      <c r="L52" s="76">
        <v>75</v>
      </c>
      <c r="M52" s="77">
        <v>0.95</v>
      </c>
      <c r="N52" s="58">
        <f t="shared" si="43"/>
        <v>3.9915966386554622</v>
      </c>
      <c r="O52" s="34">
        <v>0</v>
      </c>
      <c r="P52" s="58">
        <f t="shared" si="41"/>
        <v>3.9915966386554622</v>
      </c>
      <c r="Q52" s="58" t="str">
        <f t="shared" si="12"/>
        <v>Poor</v>
      </c>
      <c r="R52" s="56">
        <f t="shared" si="45"/>
        <v>38.8125</v>
      </c>
      <c r="S52" s="56">
        <f t="shared" si="46"/>
        <v>0</v>
      </c>
      <c r="T52" s="57">
        <f t="shared" si="44"/>
        <v>0</v>
      </c>
      <c r="U52" s="56">
        <f t="shared" si="38"/>
        <v>38.8125</v>
      </c>
    </row>
    <row r="53" spans="1:23" x14ac:dyDescent="0.25">
      <c r="A53" s="55" t="s">
        <v>174</v>
      </c>
      <c r="B53" s="5">
        <f t="shared" si="21"/>
        <v>228</v>
      </c>
      <c r="C53" s="5">
        <f t="shared" si="30"/>
        <v>2</v>
      </c>
      <c r="D53" s="34">
        <v>3</v>
      </c>
      <c r="E53" s="34"/>
      <c r="F53" s="34">
        <v>772</v>
      </c>
      <c r="G53" s="34"/>
      <c r="H53" s="34"/>
      <c r="I53" s="35">
        <f t="shared" si="24"/>
        <v>9</v>
      </c>
      <c r="J53" s="34">
        <f t="shared" si="39"/>
        <v>6948</v>
      </c>
      <c r="K53" s="56">
        <f t="shared" si="42"/>
        <v>100</v>
      </c>
      <c r="L53" s="76">
        <v>400</v>
      </c>
      <c r="M53" s="77">
        <v>0.25</v>
      </c>
      <c r="N53" s="58">
        <f t="shared" ref="N53:N56" si="47">K53*60/J53</f>
        <v>0.86355785837651122</v>
      </c>
      <c r="O53" s="34">
        <v>0</v>
      </c>
      <c r="P53" s="58">
        <f t="shared" si="41"/>
        <v>0.86355785837651122</v>
      </c>
      <c r="Q53" s="65" t="str">
        <f t="shared" si="12"/>
        <v>Fail</v>
      </c>
      <c r="R53" s="56">
        <f t="shared" si="45"/>
        <v>206.99999999999997</v>
      </c>
      <c r="S53" s="56">
        <f t="shared" si="46"/>
        <v>0</v>
      </c>
      <c r="T53" s="57">
        <f t="shared" si="44"/>
        <v>0</v>
      </c>
      <c r="U53" s="56">
        <f t="shared" si="38"/>
        <v>206.99999999999997</v>
      </c>
    </row>
    <row r="54" spans="1:23" x14ac:dyDescent="0.25">
      <c r="A54" s="55" t="s">
        <v>175</v>
      </c>
      <c r="B54" s="5">
        <f t="shared" si="21"/>
        <v>229</v>
      </c>
      <c r="C54" s="5">
        <f t="shared" si="30"/>
        <v>2</v>
      </c>
      <c r="D54" s="34">
        <v>3</v>
      </c>
      <c r="E54" s="34"/>
      <c r="F54" s="34">
        <v>172</v>
      </c>
      <c r="G54" s="34">
        <f>SUM(F43:F54)</f>
        <v>2095</v>
      </c>
      <c r="H54" s="34"/>
      <c r="I54" s="35">
        <f t="shared" si="24"/>
        <v>9</v>
      </c>
      <c r="J54" s="34">
        <f t="shared" si="39"/>
        <v>1548</v>
      </c>
      <c r="K54" s="56">
        <f t="shared" si="42"/>
        <v>95</v>
      </c>
      <c r="L54" s="76">
        <v>100</v>
      </c>
      <c r="M54" s="77">
        <v>0.95</v>
      </c>
      <c r="N54" s="58">
        <f t="shared" si="47"/>
        <v>3.6821705426356588</v>
      </c>
      <c r="O54" s="34">
        <v>0</v>
      </c>
      <c r="P54" s="58">
        <f t="shared" si="41"/>
        <v>3.6821705426356588</v>
      </c>
      <c r="Q54" s="65" t="str">
        <f t="shared" si="12"/>
        <v>Poor</v>
      </c>
      <c r="R54" s="56">
        <f t="shared" si="45"/>
        <v>51.749999999999993</v>
      </c>
      <c r="S54" s="56">
        <f t="shared" si="46"/>
        <v>0</v>
      </c>
      <c r="T54" s="57">
        <f t="shared" si="44"/>
        <v>0</v>
      </c>
      <c r="U54" s="56">
        <f t="shared" si="38"/>
        <v>51.749999999999993</v>
      </c>
    </row>
    <row r="55" spans="1:23" s="42" customFormat="1" x14ac:dyDescent="0.25">
      <c r="A55" s="66" t="s">
        <v>181</v>
      </c>
      <c r="B55" s="67">
        <f t="shared" si="21"/>
        <v>230</v>
      </c>
      <c r="C55" s="67">
        <f t="shared" si="30"/>
        <v>2</v>
      </c>
      <c r="D55" s="68">
        <v>4</v>
      </c>
      <c r="E55" s="68"/>
      <c r="F55" s="68">
        <v>207</v>
      </c>
      <c r="G55" s="68"/>
      <c r="H55" s="68"/>
      <c r="I55" s="85">
        <f t="shared" si="24"/>
        <v>9</v>
      </c>
      <c r="J55" s="68">
        <f t="shared" si="39"/>
        <v>1863</v>
      </c>
      <c r="K55" s="69">
        <f t="shared" si="42"/>
        <v>95</v>
      </c>
      <c r="L55" s="80">
        <v>100</v>
      </c>
      <c r="M55" s="81">
        <v>0.95</v>
      </c>
      <c r="N55" s="71">
        <f t="shared" si="47"/>
        <v>3.0595813204508855</v>
      </c>
      <c r="O55" s="68">
        <v>0</v>
      </c>
      <c r="P55" s="71">
        <f t="shared" si="41"/>
        <v>3.0595813204508855</v>
      </c>
      <c r="Q55" s="71" t="str">
        <f t="shared" si="12"/>
        <v>Poor</v>
      </c>
      <c r="R55" s="69">
        <f t="shared" si="45"/>
        <v>51.749999999999993</v>
      </c>
      <c r="S55" s="69">
        <f t="shared" si="46"/>
        <v>0</v>
      </c>
      <c r="T55" s="70">
        <f t="shared" si="44"/>
        <v>0</v>
      </c>
      <c r="U55" s="69">
        <f t="shared" si="38"/>
        <v>51.749999999999993</v>
      </c>
      <c r="V55" s="47"/>
      <c r="W55" s="47"/>
    </row>
    <row r="56" spans="1:23" x14ac:dyDescent="0.25">
      <c r="A56" s="55" t="s">
        <v>176</v>
      </c>
      <c r="B56" s="5">
        <f t="shared" si="21"/>
        <v>231</v>
      </c>
      <c r="C56" s="5">
        <f t="shared" si="30"/>
        <v>2</v>
      </c>
      <c r="D56" s="34">
        <v>4</v>
      </c>
      <c r="E56" s="34"/>
      <c r="F56" s="34">
        <v>600</v>
      </c>
      <c r="G56" s="34"/>
      <c r="H56" s="34"/>
      <c r="I56" s="35">
        <f t="shared" si="24"/>
        <v>9</v>
      </c>
      <c r="J56" s="34">
        <f t="shared" si="39"/>
        <v>5400</v>
      </c>
      <c r="K56" s="56">
        <f t="shared" si="42"/>
        <v>285</v>
      </c>
      <c r="L56" s="76">
        <v>300</v>
      </c>
      <c r="M56" s="77">
        <v>0.95</v>
      </c>
      <c r="N56" s="58">
        <f t="shared" si="47"/>
        <v>3.1666666666666665</v>
      </c>
      <c r="O56" s="34">
        <v>0</v>
      </c>
      <c r="P56" s="58">
        <f t="shared" si="41"/>
        <v>3.1666666666666665</v>
      </c>
      <c r="Q56" s="58" t="str">
        <f t="shared" si="12"/>
        <v>Poor</v>
      </c>
      <c r="R56" s="56">
        <f t="shared" si="45"/>
        <v>155.25</v>
      </c>
      <c r="S56" s="56">
        <f t="shared" si="46"/>
        <v>0</v>
      </c>
      <c r="T56" s="57">
        <f t="shared" si="44"/>
        <v>0</v>
      </c>
      <c r="U56" s="56">
        <f t="shared" si="38"/>
        <v>155.25</v>
      </c>
    </row>
    <row r="57" spans="1:23" x14ac:dyDescent="0.25">
      <c r="A57" s="55" t="s">
        <v>177</v>
      </c>
      <c r="B57" s="5">
        <f t="shared" si="21"/>
        <v>232</v>
      </c>
      <c r="C57" s="5">
        <f t="shared" si="30"/>
        <v>2</v>
      </c>
      <c r="D57" s="34">
        <v>4</v>
      </c>
      <c r="E57" s="34"/>
      <c r="F57" s="34">
        <v>400</v>
      </c>
      <c r="G57" s="34"/>
      <c r="H57" s="34"/>
      <c r="I57" s="35">
        <f t="shared" si="24"/>
        <v>9</v>
      </c>
      <c r="J57" s="34">
        <f t="shared" si="39"/>
        <v>3600</v>
      </c>
      <c r="K57" s="56">
        <f t="shared" si="42"/>
        <v>190</v>
      </c>
      <c r="L57" s="76">
        <v>200</v>
      </c>
      <c r="M57" s="77">
        <v>0.95</v>
      </c>
      <c r="N57" s="58">
        <f t="shared" ref="N57:N94" si="48">K57*60/J57</f>
        <v>3.1666666666666665</v>
      </c>
      <c r="O57" s="34">
        <v>0</v>
      </c>
      <c r="P57" s="58">
        <f t="shared" si="41"/>
        <v>3.1666666666666665</v>
      </c>
      <c r="Q57" s="58" t="str">
        <f t="shared" si="12"/>
        <v>Poor</v>
      </c>
      <c r="R57" s="56">
        <f t="shared" si="45"/>
        <v>103.49999999999999</v>
      </c>
      <c r="S57" s="56">
        <f t="shared" si="46"/>
        <v>0</v>
      </c>
      <c r="T57" s="57">
        <f t="shared" ref="T57:T68" si="49">S57/R57</f>
        <v>0</v>
      </c>
      <c r="U57" s="56">
        <f t="shared" ref="U57:U94" si="50">R57+S57</f>
        <v>103.49999999999999</v>
      </c>
    </row>
    <row r="58" spans="1:23" x14ac:dyDescent="0.25">
      <c r="A58" s="55" t="s">
        <v>178</v>
      </c>
      <c r="B58" s="5">
        <f t="shared" si="21"/>
        <v>233</v>
      </c>
      <c r="C58" s="5">
        <f t="shared" si="30"/>
        <v>2</v>
      </c>
      <c r="D58" s="34">
        <v>4</v>
      </c>
      <c r="E58" s="34"/>
      <c r="F58" s="34">
        <v>300</v>
      </c>
      <c r="G58" s="34">
        <f>SUM(F55:F58)</f>
        <v>1507</v>
      </c>
      <c r="H58" s="34"/>
      <c r="I58" s="35">
        <f t="shared" si="24"/>
        <v>9</v>
      </c>
      <c r="J58" s="34">
        <f t="shared" si="39"/>
        <v>2700</v>
      </c>
      <c r="K58" s="56">
        <f t="shared" si="42"/>
        <v>190</v>
      </c>
      <c r="L58" s="76">
        <v>200</v>
      </c>
      <c r="M58" s="77">
        <v>0.95</v>
      </c>
      <c r="N58" s="58">
        <f t="shared" si="48"/>
        <v>4.2222222222222223</v>
      </c>
      <c r="O58" s="34">
        <v>0</v>
      </c>
      <c r="P58" s="58">
        <f t="shared" si="41"/>
        <v>4.2222222222222223</v>
      </c>
      <c r="Q58" s="58" t="str">
        <f t="shared" si="12"/>
        <v>Low</v>
      </c>
      <c r="R58" s="56">
        <f t="shared" si="45"/>
        <v>103.49999999999999</v>
      </c>
      <c r="S58" s="56">
        <f t="shared" si="46"/>
        <v>0</v>
      </c>
      <c r="T58" s="57">
        <f t="shared" si="49"/>
        <v>0</v>
      </c>
      <c r="U58" s="56">
        <f t="shared" si="50"/>
        <v>103.49999999999999</v>
      </c>
    </row>
    <row r="59" spans="1:23" s="42" customFormat="1" x14ac:dyDescent="0.25">
      <c r="A59" s="66" t="s">
        <v>187</v>
      </c>
      <c r="B59" s="67">
        <f>B57+1</f>
        <v>233</v>
      </c>
      <c r="C59" s="67">
        <f t="shared" si="30"/>
        <v>2</v>
      </c>
      <c r="D59" s="68">
        <v>5</v>
      </c>
      <c r="E59" s="68"/>
      <c r="F59" s="68">
        <v>400</v>
      </c>
      <c r="G59" s="68"/>
      <c r="H59" s="68"/>
      <c r="I59" s="85">
        <f t="shared" si="24"/>
        <v>9</v>
      </c>
      <c r="J59" s="68">
        <f t="shared" si="39"/>
        <v>3600</v>
      </c>
      <c r="K59" s="69">
        <f t="shared" si="42"/>
        <v>190</v>
      </c>
      <c r="L59" s="80">
        <v>200</v>
      </c>
      <c r="M59" s="81">
        <v>0.95</v>
      </c>
      <c r="N59" s="71">
        <f t="shared" si="48"/>
        <v>3.1666666666666665</v>
      </c>
      <c r="O59" s="68">
        <v>0</v>
      </c>
      <c r="P59" s="71">
        <f t="shared" si="41"/>
        <v>3.1666666666666665</v>
      </c>
      <c r="Q59" s="71" t="str">
        <f t="shared" si="12"/>
        <v>Poor</v>
      </c>
      <c r="R59" s="69">
        <f t="shared" si="45"/>
        <v>103.49999999999999</v>
      </c>
      <c r="S59" s="69">
        <f t="shared" si="46"/>
        <v>0</v>
      </c>
      <c r="T59" s="70">
        <f t="shared" si="49"/>
        <v>0</v>
      </c>
      <c r="U59" s="69">
        <f t="shared" si="50"/>
        <v>103.49999999999999</v>
      </c>
      <c r="V59" s="47"/>
      <c r="W59" s="47"/>
    </row>
    <row r="60" spans="1:23" s="36" customFormat="1" x14ac:dyDescent="0.25">
      <c r="A60" s="55" t="s">
        <v>187</v>
      </c>
      <c r="B60" s="5">
        <f>B58+1</f>
        <v>234</v>
      </c>
      <c r="C60" s="5">
        <f t="shared" si="30"/>
        <v>2</v>
      </c>
      <c r="D60" s="34">
        <v>5</v>
      </c>
      <c r="E60" s="34"/>
      <c r="F60" s="34">
        <v>400</v>
      </c>
      <c r="G60" s="34">
        <f>SUM(F59:F60)</f>
        <v>800</v>
      </c>
      <c r="H60" s="59">
        <f>SUM(F25:F60)</f>
        <v>9127</v>
      </c>
      <c r="I60" s="35">
        <f t="shared" si="24"/>
        <v>9</v>
      </c>
      <c r="J60" s="34">
        <f t="shared" ref="J60" si="51">F60*I60</f>
        <v>3600</v>
      </c>
      <c r="K60" s="56">
        <f t="shared" ref="K60" si="52">L60*M60</f>
        <v>190</v>
      </c>
      <c r="L60" s="76">
        <v>200</v>
      </c>
      <c r="M60" s="77">
        <v>0.95</v>
      </c>
      <c r="N60" s="58">
        <f t="shared" ref="N60" si="53">K60*60/J60</f>
        <v>3.1666666666666665</v>
      </c>
      <c r="O60" s="34">
        <v>0</v>
      </c>
      <c r="P60" s="58">
        <f t="shared" ref="P60" si="54">N60+O60</f>
        <v>3.1666666666666665</v>
      </c>
      <c r="Q60" s="58" t="str">
        <f t="shared" ref="Q60" si="55">IF(P60&gt;=12,"CDC Airborne LVL",IF(P60&gt;=6,"CDC &amp; Harvard LVL",IF(P60&gt;=5,"CDC LVL",IF(P60&gt;=4,"Low",IF(P60&gt;=3,"Poor",IF(P60&gt;=2,"Bad",IF(P60&gt;=1,"Very Bad","Fail")))))))</f>
        <v>Poor</v>
      </c>
      <c r="R60" s="56">
        <f t="shared" ref="R60" si="56">$B$10*L60</f>
        <v>103.49999999999999</v>
      </c>
      <c r="S60" s="56">
        <f t="shared" ref="S60" si="57">$B$12*J60*(O60/12)</f>
        <v>0</v>
      </c>
      <c r="T60" s="57">
        <f t="shared" ref="T60" si="58">S60/R60</f>
        <v>0</v>
      </c>
      <c r="U60" s="56">
        <f t="shared" ref="U60" si="59">R60+S60</f>
        <v>103.49999999999999</v>
      </c>
      <c r="V60" s="11"/>
      <c r="W60" s="11"/>
    </row>
    <row r="61" spans="1:23" s="39" customFormat="1" x14ac:dyDescent="0.25">
      <c r="A61" s="60" t="s">
        <v>166</v>
      </c>
      <c r="B61" s="13">
        <v>300</v>
      </c>
      <c r="C61" s="13">
        <v>3</v>
      </c>
      <c r="D61" s="61">
        <v>1</v>
      </c>
      <c r="E61" s="61"/>
      <c r="F61" s="61">
        <v>121</v>
      </c>
      <c r="G61" s="61"/>
      <c r="H61" s="61"/>
      <c r="I61" s="84">
        <f t="shared" si="24"/>
        <v>9</v>
      </c>
      <c r="J61" s="61">
        <f t="shared" ref="J61:J92" si="60">F61*I61</f>
        <v>1089</v>
      </c>
      <c r="K61" s="62">
        <f t="shared" si="42"/>
        <v>71.25</v>
      </c>
      <c r="L61" s="78">
        <v>75</v>
      </c>
      <c r="M61" s="79">
        <v>0.95</v>
      </c>
      <c r="N61" s="64">
        <f t="shared" si="48"/>
        <v>3.9256198347107438</v>
      </c>
      <c r="O61" s="61">
        <v>0</v>
      </c>
      <c r="P61" s="64">
        <f t="shared" si="41"/>
        <v>3.9256198347107438</v>
      </c>
      <c r="Q61" s="64" t="str">
        <f t="shared" ref="Q61:Q98" si="61">IF(P61&gt;=12,"CDC Airborne LVL",IF(P61&gt;=6,"CDC &amp; Harvard LVL",IF(P61&gt;=5,"CDC LVL",IF(P61&gt;=4,"Low",IF(P61&gt;=3,"Poor",IF(P61&gt;=2,"Bad",IF(P61&gt;=1,"Very Bad","Fail")))))))</f>
        <v>Poor</v>
      </c>
      <c r="R61" s="62">
        <f t="shared" si="45"/>
        <v>38.8125</v>
      </c>
      <c r="S61" s="62">
        <f t="shared" si="46"/>
        <v>0</v>
      </c>
      <c r="T61" s="63">
        <f t="shared" si="49"/>
        <v>0</v>
      </c>
      <c r="U61" s="62">
        <f t="shared" si="50"/>
        <v>38.8125</v>
      </c>
      <c r="V61" s="41"/>
      <c r="W61" s="41"/>
    </row>
    <row r="62" spans="1:23" x14ac:dyDescent="0.25">
      <c r="A62" s="55" t="s">
        <v>166</v>
      </c>
      <c r="B62" s="5">
        <f t="shared" si="21"/>
        <v>301</v>
      </c>
      <c r="C62" s="5">
        <f t="shared" si="30"/>
        <v>3</v>
      </c>
      <c r="D62" s="34">
        <v>1</v>
      </c>
      <c r="E62" s="34"/>
      <c r="F62" s="34">
        <v>119</v>
      </c>
      <c r="G62" s="34"/>
      <c r="H62" s="34"/>
      <c r="I62" s="35">
        <f t="shared" si="24"/>
        <v>9</v>
      </c>
      <c r="J62" s="34">
        <f t="shared" si="60"/>
        <v>1071</v>
      </c>
      <c r="K62" s="56">
        <f t="shared" si="42"/>
        <v>71.25</v>
      </c>
      <c r="L62" s="76">
        <v>75</v>
      </c>
      <c r="M62" s="77">
        <v>0.95</v>
      </c>
      <c r="N62" s="58">
        <f t="shared" si="48"/>
        <v>3.9915966386554622</v>
      </c>
      <c r="O62" s="34">
        <v>0</v>
      </c>
      <c r="P62" s="58">
        <f t="shared" si="41"/>
        <v>3.9915966386554622</v>
      </c>
      <c r="Q62" s="58" t="str">
        <f t="shared" si="61"/>
        <v>Poor</v>
      </c>
      <c r="R62" s="56">
        <f t="shared" si="45"/>
        <v>38.8125</v>
      </c>
      <c r="S62" s="56">
        <f t="shared" si="46"/>
        <v>0</v>
      </c>
      <c r="T62" s="57">
        <f t="shared" si="49"/>
        <v>0</v>
      </c>
      <c r="U62" s="56">
        <f t="shared" si="50"/>
        <v>38.8125</v>
      </c>
    </row>
    <row r="63" spans="1:23" x14ac:dyDescent="0.25">
      <c r="A63" s="55" t="s">
        <v>166</v>
      </c>
      <c r="B63" s="5">
        <f t="shared" si="21"/>
        <v>302</v>
      </c>
      <c r="C63" s="5">
        <f t="shared" si="30"/>
        <v>3</v>
      </c>
      <c r="D63" s="34">
        <v>1</v>
      </c>
      <c r="E63" s="34"/>
      <c r="F63" s="34">
        <v>119</v>
      </c>
      <c r="G63" s="34"/>
      <c r="H63" s="34"/>
      <c r="I63" s="35">
        <f t="shared" si="24"/>
        <v>9</v>
      </c>
      <c r="J63" s="34">
        <f t="shared" si="60"/>
        <v>1071</v>
      </c>
      <c r="K63" s="56">
        <f t="shared" si="42"/>
        <v>19.5</v>
      </c>
      <c r="L63" s="76">
        <v>75</v>
      </c>
      <c r="M63" s="77">
        <v>0.26</v>
      </c>
      <c r="N63" s="58">
        <f t="shared" si="48"/>
        <v>1.0924369747899159</v>
      </c>
      <c r="O63" s="34">
        <v>0</v>
      </c>
      <c r="P63" s="58">
        <f t="shared" si="41"/>
        <v>1.0924369747899159</v>
      </c>
      <c r="Q63" s="65" t="str">
        <f t="shared" si="61"/>
        <v>Very Bad</v>
      </c>
      <c r="R63" s="56">
        <f t="shared" si="45"/>
        <v>38.8125</v>
      </c>
      <c r="S63" s="56">
        <f t="shared" si="46"/>
        <v>0</v>
      </c>
      <c r="T63" s="57">
        <f t="shared" si="49"/>
        <v>0</v>
      </c>
      <c r="U63" s="56">
        <f t="shared" si="50"/>
        <v>38.8125</v>
      </c>
    </row>
    <row r="64" spans="1:23" x14ac:dyDescent="0.25">
      <c r="A64" s="55" t="s">
        <v>166</v>
      </c>
      <c r="B64" s="5">
        <f t="shared" si="21"/>
        <v>303</v>
      </c>
      <c r="C64" s="5">
        <f t="shared" si="30"/>
        <v>3</v>
      </c>
      <c r="D64" s="34">
        <v>1</v>
      </c>
      <c r="E64" s="34"/>
      <c r="F64" s="34">
        <v>189</v>
      </c>
      <c r="G64" s="34"/>
      <c r="H64" s="34"/>
      <c r="I64" s="35">
        <f t="shared" si="24"/>
        <v>9</v>
      </c>
      <c r="J64" s="34">
        <f t="shared" si="60"/>
        <v>1701</v>
      </c>
      <c r="K64" s="56">
        <f t="shared" si="42"/>
        <v>95</v>
      </c>
      <c r="L64" s="76">
        <v>100</v>
      </c>
      <c r="M64" s="77">
        <v>0.95</v>
      </c>
      <c r="N64" s="58">
        <f t="shared" si="48"/>
        <v>3.3509700176366843</v>
      </c>
      <c r="O64" s="34">
        <v>0</v>
      </c>
      <c r="P64" s="58">
        <f t="shared" si="41"/>
        <v>3.3509700176366843</v>
      </c>
      <c r="Q64" s="65" t="str">
        <f t="shared" si="61"/>
        <v>Poor</v>
      </c>
      <c r="R64" s="56">
        <f t="shared" si="45"/>
        <v>51.749999999999993</v>
      </c>
      <c r="S64" s="56">
        <f t="shared" si="46"/>
        <v>0</v>
      </c>
      <c r="T64" s="57">
        <f t="shared" si="49"/>
        <v>0</v>
      </c>
      <c r="U64" s="56">
        <f t="shared" si="50"/>
        <v>51.749999999999993</v>
      </c>
    </row>
    <row r="65" spans="1:23" x14ac:dyDescent="0.25">
      <c r="A65" s="55" t="s">
        <v>166</v>
      </c>
      <c r="B65" s="5">
        <f t="shared" si="21"/>
        <v>304</v>
      </c>
      <c r="C65" s="5">
        <f t="shared" si="30"/>
        <v>3</v>
      </c>
      <c r="D65" s="34">
        <v>1</v>
      </c>
      <c r="E65" s="34"/>
      <c r="F65" s="34">
        <v>118</v>
      </c>
      <c r="G65" s="34"/>
      <c r="H65" s="34"/>
      <c r="I65" s="35">
        <f t="shared" si="24"/>
        <v>9</v>
      </c>
      <c r="J65" s="34">
        <f t="shared" si="60"/>
        <v>1062</v>
      </c>
      <c r="K65" s="56">
        <f t="shared" si="42"/>
        <v>71.25</v>
      </c>
      <c r="L65" s="76">
        <v>75</v>
      </c>
      <c r="M65" s="77">
        <v>0.95</v>
      </c>
      <c r="N65" s="58">
        <f t="shared" si="48"/>
        <v>4.0254237288135597</v>
      </c>
      <c r="O65" s="34">
        <v>0</v>
      </c>
      <c r="P65" s="58">
        <f t="shared" si="41"/>
        <v>4.0254237288135597</v>
      </c>
      <c r="Q65" s="65" t="str">
        <f t="shared" si="61"/>
        <v>Low</v>
      </c>
      <c r="R65" s="56">
        <f t="shared" si="45"/>
        <v>38.8125</v>
      </c>
      <c r="S65" s="56">
        <f t="shared" si="46"/>
        <v>0</v>
      </c>
      <c r="T65" s="57">
        <f t="shared" si="49"/>
        <v>0</v>
      </c>
      <c r="U65" s="56">
        <f t="shared" si="50"/>
        <v>38.8125</v>
      </c>
    </row>
    <row r="66" spans="1:23" x14ac:dyDescent="0.25">
      <c r="A66" s="55" t="s">
        <v>166</v>
      </c>
      <c r="B66" s="5">
        <f t="shared" si="21"/>
        <v>305</v>
      </c>
      <c r="C66" s="5">
        <f t="shared" si="30"/>
        <v>3</v>
      </c>
      <c r="D66" s="34">
        <v>1</v>
      </c>
      <c r="E66" s="34"/>
      <c r="F66" s="34">
        <v>117</v>
      </c>
      <c r="G66" s="34"/>
      <c r="H66" s="34"/>
      <c r="I66" s="35">
        <f t="shared" si="24"/>
        <v>9</v>
      </c>
      <c r="J66" s="34">
        <f t="shared" si="60"/>
        <v>1053</v>
      </c>
      <c r="K66" s="56">
        <f t="shared" si="42"/>
        <v>71.25</v>
      </c>
      <c r="L66" s="76">
        <v>75</v>
      </c>
      <c r="M66" s="77">
        <v>0.95</v>
      </c>
      <c r="N66" s="58">
        <f t="shared" si="48"/>
        <v>4.0598290598290596</v>
      </c>
      <c r="O66" s="34">
        <v>0</v>
      </c>
      <c r="P66" s="58">
        <f t="shared" si="41"/>
        <v>4.0598290598290596</v>
      </c>
      <c r="Q66" s="58" t="str">
        <f t="shared" si="61"/>
        <v>Low</v>
      </c>
      <c r="R66" s="56">
        <f t="shared" si="45"/>
        <v>38.8125</v>
      </c>
      <c r="S66" s="56">
        <f t="shared" si="46"/>
        <v>0</v>
      </c>
      <c r="T66" s="57">
        <f t="shared" si="49"/>
        <v>0</v>
      </c>
      <c r="U66" s="56">
        <f t="shared" si="50"/>
        <v>38.8125</v>
      </c>
    </row>
    <row r="67" spans="1:23" s="36" customFormat="1" x14ac:dyDescent="0.25">
      <c r="A67" s="55" t="s">
        <v>166</v>
      </c>
      <c r="B67" s="5">
        <f t="shared" si="21"/>
        <v>306</v>
      </c>
      <c r="C67" s="5">
        <f t="shared" si="30"/>
        <v>3</v>
      </c>
      <c r="D67" s="34">
        <v>1</v>
      </c>
      <c r="E67" s="34"/>
      <c r="F67" s="34">
        <v>113</v>
      </c>
      <c r="G67" s="34"/>
      <c r="H67" s="34"/>
      <c r="I67" s="35">
        <f t="shared" si="24"/>
        <v>9</v>
      </c>
      <c r="J67" s="34">
        <f t="shared" si="60"/>
        <v>1017</v>
      </c>
      <c r="K67" s="56">
        <f t="shared" ref="K67" si="62">L67*M67</f>
        <v>71.25</v>
      </c>
      <c r="L67" s="76">
        <v>75</v>
      </c>
      <c r="M67" s="77">
        <v>0.95</v>
      </c>
      <c r="N67" s="58">
        <f t="shared" ref="N67" si="63">K67*60/J67</f>
        <v>4.2035398230088497</v>
      </c>
      <c r="O67" s="34">
        <v>0</v>
      </c>
      <c r="P67" s="58">
        <f t="shared" ref="P67" si="64">N67+O67</f>
        <v>4.2035398230088497</v>
      </c>
      <c r="Q67" s="58" t="str">
        <f t="shared" ref="Q67" si="65">IF(P67&gt;=12,"CDC Airborne LVL",IF(P67&gt;=6,"CDC &amp; Harvard LVL",IF(P67&gt;=5,"CDC LVL",IF(P67&gt;=4,"Low",IF(P67&gt;=3,"Poor",IF(P67&gt;=2,"Bad",IF(P67&gt;=1,"Very Bad","Fail")))))))</f>
        <v>Low</v>
      </c>
      <c r="R67" s="56">
        <f t="shared" ref="R67" si="66">$B$10*L67</f>
        <v>38.8125</v>
      </c>
      <c r="S67" s="56">
        <f t="shared" ref="S67" si="67">$B$12*J67*(O67/12)</f>
        <v>0</v>
      </c>
      <c r="T67" s="57">
        <f t="shared" si="49"/>
        <v>0</v>
      </c>
      <c r="U67" s="56">
        <f t="shared" ref="U67" si="68">R67+S67</f>
        <v>38.8125</v>
      </c>
      <c r="V67" s="11"/>
      <c r="W67" s="11"/>
    </row>
    <row r="68" spans="1:23" s="36" customFormat="1" x14ac:dyDescent="0.25">
      <c r="A68" s="55" t="s">
        <v>166</v>
      </c>
      <c r="B68" s="5">
        <f>B66+1</f>
        <v>306</v>
      </c>
      <c r="C68" s="5">
        <f t="shared" si="30"/>
        <v>3</v>
      </c>
      <c r="D68" s="34">
        <v>1</v>
      </c>
      <c r="E68" s="34"/>
      <c r="F68" s="34">
        <v>120</v>
      </c>
      <c r="G68" s="34"/>
      <c r="H68" s="34"/>
      <c r="I68" s="35">
        <f t="shared" si="24"/>
        <v>9</v>
      </c>
      <c r="J68" s="34">
        <f t="shared" si="60"/>
        <v>1080</v>
      </c>
      <c r="K68" s="56">
        <f t="shared" ref="K68:K70" si="69">L68*M68</f>
        <v>71.25</v>
      </c>
      <c r="L68" s="76">
        <v>75</v>
      </c>
      <c r="M68" s="77">
        <v>0.95</v>
      </c>
      <c r="N68" s="58">
        <f t="shared" ref="N68:N70" si="70">K68*60/J68</f>
        <v>3.9583333333333335</v>
      </c>
      <c r="O68" s="34">
        <v>0</v>
      </c>
      <c r="P68" s="58">
        <f t="shared" ref="P68:P70" si="71">N68+O68</f>
        <v>3.9583333333333335</v>
      </c>
      <c r="Q68" s="58" t="str">
        <f t="shared" ref="Q68:Q70" si="72">IF(P68&gt;=12,"CDC Airborne LVL",IF(P68&gt;=6,"CDC &amp; Harvard LVL",IF(P68&gt;=5,"CDC LVL",IF(P68&gt;=4,"Low",IF(P68&gt;=3,"Poor",IF(P68&gt;=2,"Bad",IF(P68&gt;=1,"Very Bad","Fail")))))))</f>
        <v>Poor</v>
      </c>
      <c r="R68" s="56">
        <f t="shared" ref="R68:R70" si="73">$B$10*L68</f>
        <v>38.8125</v>
      </c>
      <c r="S68" s="56">
        <f t="shared" ref="S68:S70" si="74">$B$12*J68*(O68/12)</f>
        <v>0</v>
      </c>
      <c r="T68" s="57">
        <f t="shared" si="49"/>
        <v>0</v>
      </c>
      <c r="U68" s="56">
        <f t="shared" ref="U68:U70" si="75">R68+S68</f>
        <v>38.8125</v>
      </c>
      <c r="V68" s="11"/>
      <c r="W68" s="11"/>
    </row>
    <row r="69" spans="1:23" s="36" customFormat="1" x14ac:dyDescent="0.25">
      <c r="A69" s="55" t="s">
        <v>182</v>
      </c>
      <c r="B69" s="5">
        <f>B65+1</f>
        <v>305</v>
      </c>
      <c r="C69" s="5">
        <f t="shared" si="30"/>
        <v>3</v>
      </c>
      <c r="D69" s="34">
        <v>1</v>
      </c>
      <c r="E69" s="34"/>
      <c r="F69" s="34">
        <v>290</v>
      </c>
      <c r="G69" s="34"/>
      <c r="H69" s="34"/>
      <c r="I69" s="35">
        <f t="shared" si="24"/>
        <v>9</v>
      </c>
      <c r="J69" s="34">
        <f t="shared" si="60"/>
        <v>2610</v>
      </c>
      <c r="K69" s="56">
        <f t="shared" si="69"/>
        <v>190</v>
      </c>
      <c r="L69" s="76">
        <v>200</v>
      </c>
      <c r="M69" s="77">
        <v>0.95</v>
      </c>
      <c r="N69" s="58">
        <f t="shared" si="70"/>
        <v>4.3678160919540234</v>
      </c>
      <c r="O69" s="34">
        <v>0</v>
      </c>
      <c r="P69" s="58">
        <f t="shared" si="71"/>
        <v>4.3678160919540234</v>
      </c>
      <c r="Q69" s="58" t="str">
        <f t="shared" si="72"/>
        <v>Low</v>
      </c>
      <c r="R69" s="56">
        <f t="shared" si="73"/>
        <v>103.49999999999999</v>
      </c>
      <c r="S69" s="56">
        <f t="shared" si="74"/>
        <v>0</v>
      </c>
      <c r="T69" s="57">
        <f t="shared" ref="T69:T70" si="76">S69/R69</f>
        <v>0</v>
      </c>
      <c r="U69" s="56">
        <f t="shared" si="75"/>
        <v>103.49999999999999</v>
      </c>
      <c r="V69" s="11"/>
      <c r="W69" s="11"/>
    </row>
    <row r="70" spans="1:23" s="36" customFormat="1" x14ac:dyDescent="0.25">
      <c r="A70" s="55" t="s">
        <v>183</v>
      </c>
      <c r="B70" s="5">
        <f>B65+1</f>
        <v>305</v>
      </c>
      <c r="C70" s="5">
        <f t="shared" si="30"/>
        <v>3</v>
      </c>
      <c r="D70" s="34">
        <v>1</v>
      </c>
      <c r="E70" s="34"/>
      <c r="F70" s="34">
        <v>280</v>
      </c>
      <c r="G70" s="34"/>
      <c r="H70" s="34"/>
      <c r="I70" s="35">
        <f t="shared" si="24"/>
        <v>9</v>
      </c>
      <c r="J70" s="34">
        <f t="shared" si="60"/>
        <v>2520</v>
      </c>
      <c r="K70" s="56">
        <f t="shared" si="69"/>
        <v>50</v>
      </c>
      <c r="L70" s="76">
        <v>200</v>
      </c>
      <c r="M70" s="77">
        <v>0.25</v>
      </c>
      <c r="N70" s="58">
        <f t="shared" si="70"/>
        <v>1.1904761904761905</v>
      </c>
      <c r="O70" s="34">
        <v>0</v>
      </c>
      <c r="P70" s="58">
        <f t="shared" si="71"/>
        <v>1.1904761904761905</v>
      </c>
      <c r="Q70" s="58" t="str">
        <f t="shared" si="72"/>
        <v>Very Bad</v>
      </c>
      <c r="R70" s="56">
        <f t="shared" si="73"/>
        <v>103.49999999999999</v>
      </c>
      <c r="S70" s="56">
        <f t="shared" si="74"/>
        <v>0</v>
      </c>
      <c r="T70" s="57">
        <f t="shared" si="76"/>
        <v>0</v>
      </c>
      <c r="U70" s="56">
        <f t="shared" si="75"/>
        <v>103.49999999999999</v>
      </c>
      <c r="V70" s="11"/>
      <c r="W70" s="11"/>
    </row>
    <row r="71" spans="1:23" x14ac:dyDescent="0.25">
      <c r="A71" s="55" t="s">
        <v>174</v>
      </c>
      <c r="B71" s="5">
        <f>B66+1</f>
        <v>306</v>
      </c>
      <c r="C71" s="5">
        <f t="shared" si="30"/>
        <v>3</v>
      </c>
      <c r="D71" s="34">
        <v>1</v>
      </c>
      <c r="E71" s="34"/>
      <c r="F71" s="34">
        <v>280</v>
      </c>
      <c r="G71" s="34"/>
      <c r="H71" s="34"/>
      <c r="I71" s="35">
        <f t="shared" si="24"/>
        <v>9</v>
      </c>
      <c r="J71" s="34">
        <f t="shared" si="60"/>
        <v>2520</v>
      </c>
      <c r="K71" s="56">
        <f t="shared" si="42"/>
        <v>50</v>
      </c>
      <c r="L71" s="76">
        <v>200</v>
      </c>
      <c r="M71" s="77">
        <v>0.25</v>
      </c>
      <c r="N71" s="58">
        <f t="shared" si="48"/>
        <v>1.1904761904761905</v>
      </c>
      <c r="O71" s="34">
        <v>0</v>
      </c>
      <c r="P71" s="58">
        <f t="shared" si="41"/>
        <v>1.1904761904761905</v>
      </c>
      <c r="Q71" s="58" t="str">
        <f t="shared" si="61"/>
        <v>Very Bad</v>
      </c>
      <c r="R71" s="56">
        <f t="shared" si="45"/>
        <v>103.49999999999999</v>
      </c>
      <c r="S71" s="56">
        <f t="shared" si="46"/>
        <v>0</v>
      </c>
      <c r="T71" s="57">
        <f t="shared" ref="T71:T83" si="77">S71/R71</f>
        <v>0</v>
      </c>
      <c r="U71" s="56">
        <f t="shared" si="50"/>
        <v>103.49999999999999</v>
      </c>
    </row>
    <row r="72" spans="1:23" x14ac:dyDescent="0.25">
      <c r="A72" s="55" t="s">
        <v>168</v>
      </c>
      <c r="B72" s="5">
        <f>B71+1</f>
        <v>307</v>
      </c>
      <c r="C72" s="5">
        <f t="shared" si="30"/>
        <v>3</v>
      </c>
      <c r="D72" s="34">
        <v>1</v>
      </c>
      <c r="E72" s="34"/>
      <c r="F72" s="34">
        <v>82</v>
      </c>
      <c r="G72" s="34"/>
      <c r="H72" s="34"/>
      <c r="I72" s="35">
        <f t="shared" si="24"/>
        <v>9</v>
      </c>
      <c r="J72" s="34">
        <f t="shared" si="60"/>
        <v>738</v>
      </c>
      <c r="K72" s="56">
        <f t="shared" si="42"/>
        <v>47.5</v>
      </c>
      <c r="L72" s="76">
        <v>50</v>
      </c>
      <c r="M72" s="77">
        <v>0.95</v>
      </c>
      <c r="N72" s="58">
        <f t="shared" si="48"/>
        <v>3.8617886178861789</v>
      </c>
      <c r="O72" s="34">
        <v>0</v>
      </c>
      <c r="P72" s="58">
        <f t="shared" si="41"/>
        <v>3.8617886178861789</v>
      </c>
      <c r="Q72" s="58" t="str">
        <f t="shared" si="61"/>
        <v>Poor</v>
      </c>
      <c r="R72" s="56">
        <f t="shared" si="45"/>
        <v>25.874999999999996</v>
      </c>
      <c r="S72" s="56">
        <f t="shared" si="46"/>
        <v>0</v>
      </c>
      <c r="T72" s="57">
        <f t="shared" si="77"/>
        <v>0</v>
      </c>
      <c r="U72" s="56">
        <f t="shared" si="50"/>
        <v>25.874999999999996</v>
      </c>
    </row>
    <row r="73" spans="1:23" s="36" customFormat="1" x14ac:dyDescent="0.25">
      <c r="A73" s="55" t="s">
        <v>169</v>
      </c>
      <c r="B73" s="5">
        <f>B71+1</f>
        <v>307</v>
      </c>
      <c r="C73" s="5">
        <f t="shared" si="30"/>
        <v>3</v>
      </c>
      <c r="D73" s="34">
        <v>1</v>
      </c>
      <c r="E73" s="34"/>
      <c r="F73" s="34">
        <v>72</v>
      </c>
      <c r="G73" s="34"/>
      <c r="H73" s="34"/>
      <c r="I73" s="35">
        <f t="shared" si="24"/>
        <v>9</v>
      </c>
      <c r="J73" s="34">
        <f t="shared" si="60"/>
        <v>648</v>
      </c>
      <c r="K73" s="56">
        <f t="shared" ref="K73" si="78">L73*M73</f>
        <v>47.5</v>
      </c>
      <c r="L73" s="76">
        <v>50</v>
      </c>
      <c r="M73" s="77">
        <v>0.95</v>
      </c>
      <c r="N73" s="58">
        <f t="shared" ref="N73" si="79">K73*60/J73</f>
        <v>4.3981481481481479</v>
      </c>
      <c r="O73" s="34">
        <v>0</v>
      </c>
      <c r="P73" s="58">
        <f t="shared" ref="P73" si="80">N73+O73</f>
        <v>4.3981481481481479</v>
      </c>
      <c r="Q73" s="58" t="str">
        <f t="shared" ref="Q73" si="81">IF(P73&gt;=12,"CDC Airborne LVL",IF(P73&gt;=6,"CDC &amp; Harvard LVL",IF(P73&gt;=5,"CDC LVL",IF(P73&gt;=4,"Low",IF(P73&gt;=3,"Poor",IF(P73&gt;=2,"Bad",IF(P73&gt;=1,"Very Bad","Fail")))))))</f>
        <v>Low</v>
      </c>
      <c r="R73" s="56">
        <f t="shared" ref="R73" si="82">$B$10*L73</f>
        <v>25.874999999999996</v>
      </c>
      <c r="S73" s="56">
        <f t="shared" ref="S73" si="83">$B$12*J73*(O73/12)</f>
        <v>0</v>
      </c>
      <c r="T73" s="57">
        <f t="shared" ref="T73" si="84">S73/R73</f>
        <v>0</v>
      </c>
      <c r="U73" s="56">
        <f t="shared" ref="U73" si="85">R73+S73</f>
        <v>25.874999999999996</v>
      </c>
      <c r="V73" s="11"/>
      <c r="W73" s="11"/>
    </row>
    <row r="74" spans="1:23" x14ac:dyDescent="0.25">
      <c r="A74" s="55" t="s">
        <v>185</v>
      </c>
      <c r="B74" s="5">
        <f>B72+1</f>
        <v>308</v>
      </c>
      <c r="C74" s="5">
        <f t="shared" si="30"/>
        <v>3</v>
      </c>
      <c r="D74" s="34">
        <v>1</v>
      </c>
      <c r="E74" s="34"/>
      <c r="F74" s="34">
        <v>73</v>
      </c>
      <c r="G74" s="34">
        <f>SUM(F61:F74)</f>
        <v>2093</v>
      </c>
      <c r="H74" s="34"/>
      <c r="I74" s="35">
        <f t="shared" si="24"/>
        <v>9</v>
      </c>
      <c r="J74" s="34">
        <f t="shared" si="60"/>
        <v>657</v>
      </c>
      <c r="K74" s="56">
        <f t="shared" si="42"/>
        <v>47.5</v>
      </c>
      <c r="L74" s="76">
        <v>50</v>
      </c>
      <c r="M74" s="77">
        <v>0.95</v>
      </c>
      <c r="N74" s="58">
        <f t="shared" si="48"/>
        <v>4.3378995433789953</v>
      </c>
      <c r="O74" s="34">
        <v>0</v>
      </c>
      <c r="P74" s="58">
        <f t="shared" si="41"/>
        <v>4.3378995433789953</v>
      </c>
      <c r="Q74" s="58" t="str">
        <f t="shared" si="61"/>
        <v>Low</v>
      </c>
      <c r="R74" s="56">
        <f t="shared" si="45"/>
        <v>25.874999999999996</v>
      </c>
      <c r="S74" s="56">
        <f t="shared" si="46"/>
        <v>0</v>
      </c>
      <c r="T74" s="57">
        <f t="shared" si="77"/>
        <v>0</v>
      </c>
      <c r="U74" s="56">
        <f t="shared" si="50"/>
        <v>25.874999999999996</v>
      </c>
    </row>
    <row r="75" spans="1:23" s="42" customFormat="1" x14ac:dyDescent="0.25">
      <c r="A75" s="66" t="s">
        <v>170</v>
      </c>
      <c r="B75" s="67">
        <f t="shared" si="21"/>
        <v>309</v>
      </c>
      <c r="C75" s="67">
        <f t="shared" si="30"/>
        <v>3</v>
      </c>
      <c r="D75" s="68">
        <v>2</v>
      </c>
      <c r="E75" s="68"/>
      <c r="F75" s="68">
        <v>900</v>
      </c>
      <c r="G75" s="68"/>
      <c r="H75" s="68"/>
      <c r="I75" s="86">
        <f>I$15</f>
        <v>9</v>
      </c>
      <c r="J75" s="68">
        <f t="shared" si="60"/>
        <v>8100</v>
      </c>
      <c r="K75" s="69">
        <f t="shared" si="42"/>
        <v>522.5</v>
      </c>
      <c r="L75" s="80">
        <v>550</v>
      </c>
      <c r="M75" s="81">
        <v>0.95</v>
      </c>
      <c r="N75" s="71">
        <f t="shared" si="48"/>
        <v>3.8703703703703702</v>
      </c>
      <c r="O75" s="68">
        <v>0</v>
      </c>
      <c r="P75" s="71">
        <f t="shared" si="41"/>
        <v>3.8703703703703702</v>
      </c>
      <c r="Q75" s="71" t="str">
        <f t="shared" si="61"/>
        <v>Poor</v>
      </c>
      <c r="R75" s="69">
        <f t="shared" si="45"/>
        <v>284.625</v>
      </c>
      <c r="S75" s="69">
        <f t="shared" si="46"/>
        <v>0</v>
      </c>
      <c r="T75" s="70">
        <f t="shared" si="77"/>
        <v>0</v>
      </c>
      <c r="U75" s="69">
        <f t="shared" si="50"/>
        <v>284.625</v>
      </c>
      <c r="V75" s="47"/>
      <c r="W75" s="47"/>
    </row>
    <row r="76" spans="1:23" x14ac:dyDescent="0.25">
      <c r="A76" s="55" t="s">
        <v>166</v>
      </c>
      <c r="B76" s="5">
        <f t="shared" si="21"/>
        <v>310</v>
      </c>
      <c r="C76" s="5">
        <f t="shared" si="30"/>
        <v>3</v>
      </c>
      <c r="D76" s="34">
        <v>2</v>
      </c>
      <c r="E76" s="34"/>
      <c r="F76" s="34">
        <v>131</v>
      </c>
      <c r="G76" s="34"/>
      <c r="H76" s="34"/>
      <c r="I76" s="35">
        <f t="shared" si="24"/>
        <v>9</v>
      </c>
      <c r="J76" s="34">
        <f t="shared" si="60"/>
        <v>1179</v>
      </c>
      <c r="K76" s="56">
        <f t="shared" si="42"/>
        <v>7.5</v>
      </c>
      <c r="L76" s="76">
        <v>75</v>
      </c>
      <c r="M76" s="77">
        <v>0.1</v>
      </c>
      <c r="N76" s="58">
        <f t="shared" si="48"/>
        <v>0.38167938931297712</v>
      </c>
      <c r="O76" s="34">
        <v>0</v>
      </c>
      <c r="P76" s="58">
        <f t="shared" si="41"/>
        <v>0.38167938931297712</v>
      </c>
      <c r="Q76" s="58" t="str">
        <f t="shared" si="61"/>
        <v>Fail</v>
      </c>
      <c r="R76" s="56">
        <f t="shared" si="45"/>
        <v>38.8125</v>
      </c>
      <c r="S76" s="56">
        <f t="shared" si="46"/>
        <v>0</v>
      </c>
      <c r="T76" s="57">
        <f t="shared" si="77"/>
        <v>0</v>
      </c>
      <c r="U76" s="56">
        <f t="shared" si="50"/>
        <v>38.8125</v>
      </c>
    </row>
    <row r="77" spans="1:23" x14ac:dyDescent="0.25">
      <c r="A77" s="55" t="s">
        <v>166</v>
      </c>
      <c r="B77" s="5">
        <f t="shared" si="21"/>
        <v>311</v>
      </c>
      <c r="C77" s="5">
        <f t="shared" si="30"/>
        <v>3</v>
      </c>
      <c r="D77" s="34">
        <v>2</v>
      </c>
      <c r="E77" s="34"/>
      <c r="F77" s="34">
        <v>165</v>
      </c>
      <c r="G77" s="34"/>
      <c r="H77" s="34"/>
      <c r="I77" s="35">
        <f t="shared" si="24"/>
        <v>9</v>
      </c>
      <c r="J77" s="34">
        <f t="shared" si="60"/>
        <v>1485</v>
      </c>
      <c r="K77" s="56">
        <f t="shared" si="42"/>
        <v>25</v>
      </c>
      <c r="L77" s="76">
        <v>100</v>
      </c>
      <c r="M77" s="77">
        <v>0.25</v>
      </c>
      <c r="N77" s="58">
        <f t="shared" si="48"/>
        <v>1.0101010101010102</v>
      </c>
      <c r="O77" s="34">
        <v>0</v>
      </c>
      <c r="P77" s="58">
        <f t="shared" si="41"/>
        <v>1.0101010101010102</v>
      </c>
      <c r="Q77" s="58" t="str">
        <f t="shared" si="61"/>
        <v>Very Bad</v>
      </c>
      <c r="R77" s="56">
        <f t="shared" si="45"/>
        <v>51.749999999999993</v>
      </c>
      <c r="S77" s="56">
        <f t="shared" si="46"/>
        <v>0</v>
      </c>
      <c r="T77" s="57">
        <f t="shared" si="77"/>
        <v>0</v>
      </c>
      <c r="U77" s="56">
        <f t="shared" si="50"/>
        <v>51.749999999999993</v>
      </c>
    </row>
    <row r="78" spans="1:23" x14ac:dyDescent="0.25">
      <c r="A78" s="55" t="s">
        <v>166</v>
      </c>
      <c r="B78" s="5">
        <f t="shared" si="21"/>
        <v>312</v>
      </c>
      <c r="C78" s="5">
        <f t="shared" si="30"/>
        <v>3</v>
      </c>
      <c r="D78" s="34">
        <v>2</v>
      </c>
      <c r="E78" s="34"/>
      <c r="F78" s="34">
        <v>120</v>
      </c>
      <c r="G78" s="34"/>
      <c r="H78" s="34"/>
      <c r="I78" s="35">
        <f t="shared" si="24"/>
        <v>9</v>
      </c>
      <c r="J78" s="34">
        <f t="shared" si="60"/>
        <v>1080</v>
      </c>
      <c r="K78" s="56">
        <f t="shared" si="42"/>
        <v>7.5</v>
      </c>
      <c r="L78" s="76">
        <v>75</v>
      </c>
      <c r="M78" s="77">
        <v>0.1</v>
      </c>
      <c r="N78" s="58">
        <f t="shared" si="48"/>
        <v>0.41666666666666669</v>
      </c>
      <c r="O78" s="34">
        <v>0</v>
      </c>
      <c r="P78" s="58">
        <f t="shared" si="41"/>
        <v>0.41666666666666669</v>
      </c>
      <c r="Q78" s="58" t="str">
        <f t="shared" si="61"/>
        <v>Fail</v>
      </c>
      <c r="R78" s="56">
        <f t="shared" si="45"/>
        <v>38.8125</v>
      </c>
      <c r="S78" s="56">
        <f t="shared" si="46"/>
        <v>0</v>
      </c>
      <c r="T78" s="57">
        <f t="shared" si="77"/>
        <v>0</v>
      </c>
      <c r="U78" s="56">
        <f t="shared" si="50"/>
        <v>38.8125</v>
      </c>
    </row>
    <row r="79" spans="1:23" x14ac:dyDescent="0.25">
      <c r="A79" s="55" t="s">
        <v>166</v>
      </c>
      <c r="B79" s="5">
        <f t="shared" si="21"/>
        <v>313</v>
      </c>
      <c r="C79" s="5">
        <f t="shared" si="30"/>
        <v>3</v>
      </c>
      <c r="D79" s="34">
        <v>2</v>
      </c>
      <c r="E79" s="34"/>
      <c r="F79" s="34">
        <v>120</v>
      </c>
      <c r="G79" s="34"/>
      <c r="H79" s="34"/>
      <c r="I79" s="35">
        <f t="shared" si="24"/>
        <v>9</v>
      </c>
      <c r="J79" s="34">
        <f t="shared" si="60"/>
        <v>1080</v>
      </c>
      <c r="K79" s="56">
        <f t="shared" si="42"/>
        <v>71.25</v>
      </c>
      <c r="L79" s="76">
        <v>75</v>
      </c>
      <c r="M79" s="77">
        <v>0.95</v>
      </c>
      <c r="N79" s="58">
        <f t="shared" si="48"/>
        <v>3.9583333333333335</v>
      </c>
      <c r="O79" s="34">
        <v>0</v>
      </c>
      <c r="P79" s="58">
        <f t="shared" si="41"/>
        <v>3.9583333333333335</v>
      </c>
      <c r="Q79" s="58" t="str">
        <f t="shared" si="61"/>
        <v>Poor</v>
      </c>
      <c r="R79" s="56">
        <f t="shared" si="45"/>
        <v>38.8125</v>
      </c>
      <c r="S79" s="56">
        <f t="shared" si="46"/>
        <v>0</v>
      </c>
      <c r="T79" s="57">
        <f t="shared" si="77"/>
        <v>0</v>
      </c>
      <c r="U79" s="56">
        <f t="shared" si="50"/>
        <v>38.8125</v>
      </c>
    </row>
    <row r="80" spans="1:23" s="36" customFormat="1" x14ac:dyDescent="0.25">
      <c r="A80" s="55" t="s">
        <v>166</v>
      </c>
      <c r="B80" s="5">
        <f>B78+1</f>
        <v>313</v>
      </c>
      <c r="C80" s="5">
        <f t="shared" si="30"/>
        <v>3</v>
      </c>
      <c r="D80" s="34">
        <v>2</v>
      </c>
      <c r="E80" s="34"/>
      <c r="F80" s="34">
        <v>165</v>
      </c>
      <c r="G80" s="34"/>
      <c r="H80" s="34"/>
      <c r="I80" s="35">
        <f t="shared" si="24"/>
        <v>9</v>
      </c>
      <c r="J80" s="34">
        <f t="shared" si="60"/>
        <v>1485</v>
      </c>
      <c r="K80" s="56">
        <f t="shared" ref="K80" si="86">L80*M80</f>
        <v>95</v>
      </c>
      <c r="L80" s="76">
        <v>100</v>
      </c>
      <c r="M80" s="77">
        <v>0.95</v>
      </c>
      <c r="N80" s="58">
        <f t="shared" ref="N80" si="87">K80*60/J80</f>
        <v>3.8383838383838382</v>
      </c>
      <c r="O80" s="34">
        <v>0</v>
      </c>
      <c r="P80" s="58">
        <f t="shared" ref="P80" si="88">N80+O80</f>
        <v>3.8383838383838382</v>
      </c>
      <c r="Q80" s="58" t="str">
        <f t="shared" ref="Q80" si="89">IF(P80&gt;=12,"CDC Airborne LVL",IF(P80&gt;=6,"CDC &amp; Harvard LVL",IF(P80&gt;=5,"CDC LVL",IF(P80&gt;=4,"Low",IF(P80&gt;=3,"Poor",IF(P80&gt;=2,"Bad",IF(P80&gt;=1,"Very Bad","Fail")))))))</f>
        <v>Poor</v>
      </c>
      <c r="R80" s="56">
        <f t="shared" ref="R80" si="90">$B$10*L80</f>
        <v>51.749999999999993</v>
      </c>
      <c r="S80" s="56">
        <f t="shared" ref="S80" si="91">$B$12*J80*(O80/12)</f>
        <v>0</v>
      </c>
      <c r="T80" s="57">
        <f t="shared" ref="T80" si="92">S80/R80</f>
        <v>0</v>
      </c>
      <c r="U80" s="56">
        <f t="shared" ref="U80" si="93">R80+S80</f>
        <v>51.749999999999993</v>
      </c>
      <c r="V80" s="11"/>
      <c r="W80" s="11"/>
    </row>
    <row r="81" spans="1:23" x14ac:dyDescent="0.25">
      <c r="A81" s="55" t="s">
        <v>166</v>
      </c>
      <c r="B81" s="5">
        <f>B79+1</f>
        <v>314</v>
      </c>
      <c r="C81" s="5">
        <f t="shared" si="30"/>
        <v>3</v>
      </c>
      <c r="D81" s="34">
        <v>2</v>
      </c>
      <c r="E81" s="34"/>
      <c r="F81" s="34">
        <v>131</v>
      </c>
      <c r="G81" s="34"/>
      <c r="H81" s="34"/>
      <c r="I81" s="35">
        <f t="shared" si="24"/>
        <v>9</v>
      </c>
      <c r="J81" s="34">
        <f t="shared" si="60"/>
        <v>1179</v>
      </c>
      <c r="K81" s="56">
        <f t="shared" si="42"/>
        <v>95</v>
      </c>
      <c r="L81" s="76">
        <v>100</v>
      </c>
      <c r="M81" s="77">
        <v>0.95</v>
      </c>
      <c r="N81" s="58">
        <f t="shared" si="48"/>
        <v>4.8346055979643765</v>
      </c>
      <c r="O81" s="34">
        <v>0</v>
      </c>
      <c r="P81" s="58">
        <f t="shared" si="41"/>
        <v>4.8346055979643765</v>
      </c>
      <c r="Q81" s="58" t="str">
        <f t="shared" si="61"/>
        <v>Low</v>
      </c>
      <c r="R81" s="56">
        <f t="shared" si="45"/>
        <v>51.749999999999993</v>
      </c>
      <c r="S81" s="56">
        <f t="shared" si="46"/>
        <v>0</v>
      </c>
      <c r="T81" s="57">
        <f t="shared" si="77"/>
        <v>0</v>
      </c>
      <c r="U81" s="56">
        <f t="shared" si="50"/>
        <v>51.749999999999993</v>
      </c>
    </row>
    <row r="82" spans="1:23" x14ac:dyDescent="0.25">
      <c r="A82" s="55" t="s">
        <v>167</v>
      </c>
      <c r="B82" s="5">
        <f t="shared" si="21"/>
        <v>315</v>
      </c>
      <c r="C82" s="5">
        <f t="shared" si="30"/>
        <v>3</v>
      </c>
      <c r="D82" s="34">
        <v>2</v>
      </c>
      <c r="E82" s="34"/>
      <c r="F82" s="34">
        <v>900</v>
      </c>
      <c r="G82" s="34">
        <f>SUM(F75:F82)</f>
        <v>2632</v>
      </c>
      <c r="H82" s="34"/>
      <c r="I82" s="35">
        <f t="shared" si="24"/>
        <v>9</v>
      </c>
      <c r="J82" s="34">
        <f t="shared" si="60"/>
        <v>8100</v>
      </c>
      <c r="K82" s="56">
        <f t="shared" si="42"/>
        <v>50</v>
      </c>
      <c r="L82" s="76">
        <v>200</v>
      </c>
      <c r="M82" s="77">
        <v>0.25</v>
      </c>
      <c r="N82" s="58">
        <f t="shared" si="48"/>
        <v>0.37037037037037035</v>
      </c>
      <c r="O82" s="34">
        <v>0</v>
      </c>
      <c r="P82" s="58">
        <f t="shared" ref="P82:P119" si="94">N82+O82</f>
        <v>0.37037037037037035</v>
      </c>
      <c r="Q82" s="65" t="str">
        <f t="shared" si="61"/>
        <v>Fail</v>
      </c>
      <c r="R82" s="56">
        <f t="shared" si="45"/>
        <v>103.49999999999999</v>
      </c>
      <c r="S82" s="56">
        <f t="shared" si="46"/>
        <v>0</v>
      </c>
      <c r="T82" s="57">
        <f t="shared" si="77"/>
        <v>0</v>
      </c>
      <c r="U82" s="56">
        <f t="shared" si="50"/>
        <v>103.49999999999999</v>
      </c>
    </row>
    <row r="83" spans="1:23" s="42" customFormat="1" x14ac:dyDescent="0.25">
      <c r="A83" s="66" t="s">
        <v>180</v>
      </c>
      <c r="B83" s="67">
        <f t="shared" si="21"/>
        <v>316</v>
      </c>
      <c r="C83" s="67">
        <f t="shared" si="30"/>
        <v>3</v>
      </c>
      <c r="D83" s="68">
        <v>3</v>
      </c>
      <c r="E83" s="68"/>
      <c r="F83" s="68">
        <v>417</v>
      </c>
      <c r="G83" s="68"/>
      <c r="H83" s="68"/>
      <c r="I83" s="85">
        <f t="shared" si="24"/>
        <v>9</v>
      </c>
      <c r="J83" s="68">
        <f t="shared" si="60"/>
        <v>3753</v>
      </c>
      <c r="K83" s="69">
        <f t="shared" si="42"/>
        <v>285</v>
      </c>
      <c r="L83" s="80">
        <v>300</v>
      </c>
      <c r="M83" s="81">
        <v>0.95</v>
      </c>
      <c r="N83" s="71">
        <f t="shared" si="48"/>
        <v>4.5563549160671464</v>
      </c>
      <c r="O83" s="68">
        <v>0</v>
      </c>
      <c r="P83" s="71">
        <f t="shared" si="94"/>
        <v>4.5563549160671464</v>
      </c>
      <c r="Q83" s="71" t="str">
        <f t="shared" si="61"/>
        <v>Low</v>
      </c>
      <c r="R83" s="69">
        <f t="shared" si="45"/>
        <v>155.25</v>
      </c>
      <c r="S83" s="69">
        <f t="shared" si="46"/>
        <v>0</v>
      </c>
      <c r="T83" s="70">
        <f t="shared" si="77"/>
        <v>0</v>
      </c>
      <c r="U83" s="69">
        <f t="shared" si="50"/>
        <v>155.25</v>
      </c>
      <c r="V83" s="47"/>
      <c r="W83" s="47"/>
    </row>
    <row r="84" spans="1:23" s="21" customFormat="1" x14ac:dyDescent="0.25">
      <c r="A84" s="72" t="s">
        <v>184</v>
      </c>
      <c r="B84" s="73">
        <f>B83+1</f>
        <v>317</v>
      </c>
      <c r="C84" s="5">
        <f t="shared" si="30"/>
        <v>3</v>
      </c>
      <c r="D84" s="59">
        <v>3</v>
      </c>
      <c r="E84" s="59"/>
      <c r="F84" s="59">
        <v>201</v>
      </c>
      <c r="G84" s="59"/>
      <c r="H84" s="59"/>
      <c r="I84" s="87">
        <f t="shared" si="24"/>
        <v>9</v>
      </c>
      <c r="J84" s="59">
        <f t="shared" si="60"/>
        <v>1809</v>
      </c>
      <c r="K84" s="74">
        <f t="shared" ref="K84:K121" si="95">L84*M84</f>
        <v>118.75</v>
      </c>
      <c r="L84" s="82">
        <v>125</v>
      </c>
      <c r="M84" s="77">
        <v>0.95</v>
      </c>
      <c r="N84" s="65">
        <f t="shared" si="48"/>
        <v>3.9386401326699834</v>
      </c>
      <c r="O84" s="59">
        <v>0</v>
      </c>
      <c r="P84" s="65">
        <f t="shared" si="94"/>
        <v>3.9386401326699834</v>
      </c>
      <c r="Q84" s="65" t="str">
        <f t="shared" si="61"/>
        <v>Poor</v>
      </c>
      <c r="R84" s="74">
        <f t="shared" si="45"/>
        <v>64.6875</v>
      </c>
      <c r="S84" s="74">
        <f t="shared" si="46"/>
        <v>0</v>
      </c>
      <c r="T84" s="75">
        <f t="shared" ref="T84:T94" si="96">S84/R84</f>
        <v>0</v>
      </c>
      <c r="U84" s="74">
        <f t="shared" si="50"/>
        <v>64.6875</v>
      </c>
      <c r="V84" s="46"/>
      <c r="W84" s="46"/>
    </row>
    <row r="85" spans="1:23" x14ac:dyDescent="0.25">
      <c r="A85" s="55" t="s">
        <v>166</v>
      </c>
      <c r="B85" s="73">
        <f>B84+1</f>
        <v>318</v>
      </c>
      <c r="C85" s="5">
        <f t="shared" si="30"/>
        <v>3</v>
      </c>
      <c r="D85" s="34">
        <v>3</v>
      </c>
      <c r="E85" s="34"/>
      <c r="F85" s="34">
        <v>118</v>
      </c>
      <c r="G85" s="34"/>
      <c r="H85" s="34"/>
      <c r="I85" s="35">
        <f t="shared" si="24"/>
        <v>9</v>
      </c>
      <c r="J85" s="34">
        <f t="shared" si="60"/>
        <v>1062</v>
      </c>
      <c r="K85" s="56">
        <f t="shared" si="95"/>
        <v>71.25</v>
      </c>
      <c r="L85" s="76">
        <v>75</v>
      </c>
      <c r="M85" s="77">
        <v>0.95</v>
      </c>
      <c r="N85" s="58">
        <f t="shared" si="48"/>
        <v>4.0254237288135597</v>
      </c>
      <c r="O85" s="34">
        <v>0</v>
      </c>
      <c r="P85" s="58">
        <f t="shared" si="94"/>
        <v>4.0254237288135597</v>
      </c>
      <c r="Q85" s="58" t="str">
        <f t="shared" si="61"/>
        <v>Low</v>
      </c>
      <c r="R85" s="56">
        <f t="shared" si="45"/>
        <v>38.8125</v>
      </c>
      <c r="S85" s="56">
        <f t="shared" si="46"/>
        <v>0</v>
      </c>
      <c r="T85" s="57">
        <f t="shared" si="96"/>
        <v>0</v>
      </c>
      <c r="U85" s="56">
        <f t="shared" si="50"/>
        <v>38.8125</v>
      </c>
    </row>
    <row r="86" spans="1:23" x14ac:dyDescent="0.25">
      <c r="A86" s="55" t="s">
        <v>166</v>
      </c>
      <c r="B86" s="5">
        <f t="shared" si="21"/>
        <v>319</v>
      </c>
      <c r="C86" s="5">
        <f t="shared" si="30"/>
        <v>3</v>
      </c>
      <c r="D86" s="34">
        <v>3</v>
      </c>
      <c r="E86" s="34"/>
      <c r="F86" s="34">
        <v>116</v>
      </c>
      <c r="G86" s="34"/>
      <c r="H86" s="34"/>
      <c r="I86" s="35">
        <f t="shared" ref="I86:I149" si="97">I$15</f>
        <v>9</v>
      </c>
      <c r="J86" s="34">
        <f t="shared" si="60"/>
        <v>1044</v>
      </c>
      <c r="K86" s="56">
        <f t="shared" si="95"/>
        <v>71.25</v>
      </c>
      <c r="L86" s="76">
        <v>75</v>
      </c>
      <c r="M86" s="77">
        <v>0.95</v>
      </c>
      <c r="N86" s="58">
        <f t="shared" si="48"/>
        <v>4.0948275862068968</v>
      </c>
      <c r="O86" s="34">
        <v>0</v>
      </c>
      <c r="P86" s="58">
        <f t="shared" si="94"/>
        <v>4.0948275862068968</v>
      </c>
      <c r="Q86" s="58" t="str">
        <f t="shared" si="61"/>
        <v>Low</v>
      </c>
      <c r="R86" s="56">
        <f t="shared" si="45"/>
        <v>38.8125</v>
      </c>
      <c r="S86" s="56">
        <f t="shared" si="46"/>
        <v>0</v>
      </c>
      <c r="T86" s="57">
        <f t="shared" si="96"/>
        <v>0</v>
      </c>
      <c r="U86" s="56">
        <f t="shared" si="50"/>
        <v>38.8125</v>
      </c>
    </row>
    <row r="87" spans="1:23" x14ac:dyDescent="0.25">
      <c r="A87" s="55" t="s">
        <v>166</v>
      </c>
      <c r="B87" s="5">
        <f t="shared" si="21"/>
        <v>320</v>
      </c>
      <c r="C87" s="5">
        <f t="shared" si="30"/>
        <v>3</v>
      </c>
      <c r="D87" s="34">
        <v>3</v>
      </c>
      <c r="E87" s="34"/>
      <c r="F87" s="34">
        <v>118</v>
      </c>
      <c r="G87" s="34"/>
      <c r="H87" s="34"/>
      <c r="I87" s="35">
        <f t="shared" si="97"/>
        <v>9</v>
      </c>
      <c r="J87" s="34">
        <f t="shared" si="60"/>
        <v>1062</v>
      </c>
      <c r="K87" s="56">
        <f t="shared" si="95"/>
        <v>71.25</v>
      </c>
      <c r="L87" s="76">
        <v>75</v>
      </c>
      <c r="M87" s="77">
        <v>0.95</v>
      </c>
      <c r="N87" s="58">
        <f t="shared" si="48"/>
        <v>4.0254237288135597</v>
      </c>
      <c r="O87" s="34">
        <v>0</v>
      </c>
      <c r="P87" s="58">
        <f t="shared" si="94"/>
        <v>4.0254237288135597</v>
      </c>
      <c r="Q87" s="58" t="str">
        <f t="shared" si="61"/>
        <v>Low</v>
      </c>
      <c r="R87" s="56">
        <f t="shared" ref="R87:R124" si="98">$B$10*L87</f>
        <v>38.8125</v>
      </c>
      <c r="S87" s="56">
        <f t="shared" ref="S87:S124" si="99">$B$12*J87*(O87/12)</f>
        <v>0</v>
      </c>
      <c r="T87" s="57">
        <f t="shared" si="96"/>
        <v>0</v>
      </c>
      <c r="U87" s="56">
        <f t="shared" si="50"/>
        <v>38.8125</v>
      </c>
    </row>
    <row r="88" spans="1:23" x14ac:dyDescent="0.25">
      <c r="A88" s="55" t="s">
        <v>166</v>
      </c>
      <c r="B88" s="5">
        <f t="shared" si="21"/>
        <v>321</v>
      </c>
      <c r="C88" s="5">
        <f t="shared" si="30"/>
        <v>3</v>
      </c>
      <c r="D88" s="34">
        <v>3</v>
      </c>
      <c r="E88" s="34"/>
      <c r="F88" s="34">
        <v>118</v>
      </c>
      <c r="G88" s="34"/>
      <c r="H88" s="34"/>
      <c r="I88" s="35">
        <f t="shared" si="97"/>
        <v>9</v>
      </c>
      <c r="J88" s="34">
        <f t="shared" si="60"/>
        <v>1062</v>
      </c>
      <c r="K88" s="56">
        <f t="shared" si="95"/>
        <v>71.25</v>
      </c>
      <c r="L88" s="76">
        <v>75</v>
      </c>
      <c r="M88" s="77">
        <v>0.95</v>
      </c>
      <c r="N88" s="58">
        <f t="shared" si="48"/>
        <v>4.0254237288135597</v>
      </c>
      <c r="O88" s="34">
        <v>0</v>
      </c>
      <c r="P88" s="58">
        <f t="shared" si="94"/>
        <v>4.0254237288135597</v>
      </c>
      <c r="Q88" s="58" t="str">
        <f t="shared" si="61"/>
        <v>Low</v>
      </c>
      <c r="R88" s="56">
        <f t="shared" si="98"/>
        <v>38.8125</v>
      </c>
      <c r="S88" s="56">
        <f t="shared" si="99"/>
        <v>0</v>
      </c>
      <c r="T88" s="57">
        <f t="shared" si="96"/>
        <v>0</v>
      </c>
      <c r="U88" s="56">
        <f t="shared" si="50"/>
        <v>38.8125</v>
      </c>
    </row>
    <row r="89" spans="1:23" x14ac:dyDescent="0.25">
      <c r="A89" s="55" t="s">
        <v>166</v>
      </c>
      <c r="B89" s="5">
        <f t="shared" ref="B89:B96" si="100">B88+1</f>
        <v>322</v>
      </c>
      <c r="C89" s="5">
        <f t="shared" si="30"/>
        <v>3</v>
      </c>
      <c r="D89" s="34">
        <v>3</v>
      </c>
      <c r="E89" s="34"/>
      <c r="F89" s="34">
        <v>116</v>
      </c>
      <c r="G89" s="34"/>
      <c r="H89" s="34"/>
      <c r="I89" s="35">
        <f t="shared" si="97"/>
        <v>9</v>
      </c>
      <c r="J89" s="34">
        <f t="shared" si="60"/>
        <v>1044</v>
      </c>
      <c r="K89" s="56">
        <f t="shared" si="95"/>
        <v>71.25</v>
      </c>
      <c r="L89" s="76">
        <v>75</v>
      </c>
      <c r="M89" s="77">
        <v>0.95</v>
      </c>
      <c r="N89" s="58">
        <f t="shared" si="48"/>
        <v>4.0948275862068968</v>
      </c>
      <c r="O89" s="34">
        <v>0</v>
      </c>
      <c r="P89" s="58">
        <f t="shared" si="94"/>
        <v>4.0948275862068968</v>
      </c>
      <c r="Q89" s="58" t="str">
        <f t="shared" si="61"/>
        <v>Low</v>
      </c>
      <c r="R89" s="56">
        <f t="shared" si="98"/>
        <v>38.8125</v>
      </c>
      <c r="S89" s="56">
        <f t="shared" si="99"/>
        <v>0</v>
      </c>
      <c r="T89" s="57">
        <f t="shared" si="96"/>
        <v>0</v>
      </c>
      <c r="U89" s="56">
        <f t="shared" si="50"/>
        <v>38.8125</v>
      </c>
    </row>
    <row r="90" spans="1:23" x14ac:dyDescent="0.25">
      <c r="A90" s="55" t="s">
        <v>166</v>
      </c>
      <c r="B90" s="5">
        <f t="shared" si="100"/>
        <v>323</v>
      </c>
      <c r="C90" s="5">
        <f t="shared" si="30"/>
        <v>3</v>
      </c>
      <c r="D90" s="34">
        <v>3</v>
      </c>
      <c r="E90" s="34"/>
      <c r="F90" s="34">
        <v>119</v>
      </c>
      <c r="G90" s="34"/>
      <c r="H90" s="34"/>
      <c r="I90" s="35">
        <f t="shared" si="97"/>
        <v>9</v>
      </c>
      <c r="J90" s="34">
        <f t="shared" si="60"/>
        <v>1071</v>
      </c>
      <c r="K90" s="56">
        <f t="shared" si="95"/>
        <v>71.25</v>
      </c>
      <c r="L90" s="76">
        <v>75</v>
      </c>
      <c r="M90" s="77">
        <v>0.95</v>
      </c>
      <c r="N90" s="58">
        <f t="shared" si="48"/>
        <v>3.9915966386554622</v>
      </c>
      <c r="O90" s="34">
        <v>0</v>
      </c>
      <c r="P90" s="58">
        <f t="shared" si="94"/>
        <v>3.9915966386554622</v>
      </c>
      <c r="Q90" s="58" t="str">
        <f t="shared" si="61"/>
        <v>Poor</v>
      </c>
      <c r="R90" s="56">
        <f t="shared" si="98"/>
        <v>38.8125</v>
      </c>
      <c r="S90" s="56">
        <f t="shared" si="99"/>
        <v>0</v>
      </c>
      <c r="T90" s="57">
        <f t="shared" si="96"/>
        <v>0</v>
      </c>
      <c r="U90" s="56">
        <f t="shared" si="50"/>
        <v>38.8125</v>
      </c>
    </row>
    <row r="91" spans="1:23" x14ac:dyDescent="0.25">
      <c r="A91" s="55" t="s">
        <v>176</v>
      </c>
      <c r="B91" s="5">
        <f t="shared" si="100"/>
        <v>324</v>
      </c>
      <c r="C91" s="5">
        <f t="shared" ref="C91:C98" si="101">C90</f>
        <v>3</v>
      </c>
      <c r="D91" s="34">
        <v>3</v>
      </c>
      <c r="E91" s="34"/>
      <c r="F91" s="34">
        <v>600</v>
      </c>
      <c r="G91" s="34"/>
      <c r="H91" s="34"/>
      <c r="I91" s="35">
        <f t="shared" si="97"/>
        <v>9</v>
      </c>
      <c r="J91" s="34">
        <f t="shared" si="60"/>
        <v>5400</v>
      </c>
      <c r="K91" s="56">
        <f t="shared" si="95"/>
        <v>30</v>
      </c>
      <c r="L91" s="76">
        <v>300</v>
      </c>
      <c r="M91" s="77">
        <v>0.1</v>
      </c>
      <c r="N91" s="58">
        <f t="shared" si="48"/>
        <v>0.33333333333333331</v>
      </c>
      <c r="O91" s="34">
        <v>0</v>
      </c>
      <c r="P91" s="58">
        <f t="shared" si="94"/>
        <v>0.33333333333333331</v>
      </c>
      <c r="Q91" s="65" t="str">
        <f t="shared" si="61"/>
        <v>Fail</v>
      </c>
      <c r="R91" s="56">
        <f t="shared" si="98"/>
        <v>155.25</v>
      </c>
      <c r="S91" s="56">
        <f t="shared" si="99"/>
        <v>0</v>
      </c>
      <c r="T91" s="57">
        <f t="shared" si="96"/>
        <v>0</v>
      </c>
      <c r="U91" s="56">
        <f t="shared" si="50"/>
        <v>155.25</v>
      </c>
    </row>
    <row r="92" spans="1:23" x14ac:dyDescent="0.25">
      <c r="A92" s="55" t="s">
        <v>175</v>
      </c>
      <c r="B92" s="5">
        <f t="shared" si="100"/>
        <v>325</v>
      </c>
      <c r="C92" s="5">
        <f t="shared" si="101"/>
        <v>3</v>
      </c>
      <c r="D92" s="34">
        <v>3</v>
      </c>
      <c r="E92" s="34"/>
      <c r="F92" s="34">
        <v>172</v>
      </c>
      <c r="G92" s="34">
        <f>SUM(F83:F92)</f>
        <v>2095</v>
      </c>
      <c r="H92" s="34"/>
      <c r="I92" s="35">
        <f t="shared" si="97"/>
        <v>9</v>
      </c>
      <c r="J92" s="34">
        <f t="shared" si="60"/>
        <v>1548</v>
      </c>
      <c r="K92" s="56">
        <f t="shared" si="95"/>
        <v>10</v>
      </c>
      <c r="L92" s="76">
        <v>100</v>
      </c>
      <c r="M92" s="77">
        <v>0.1</v>
      </c>
      <c r="N92" s="58">
        <f t="shared" si="48"/>
        <v>0.38759689922480622</v>
      </c>
      <c r="O92" s="34">
        <v>0</v>
      </c>
      <c r="P92" s="58">
        <f t="shared" si="94"/>
        <v>0.38759689922480622</v>
      </c>
      <c r="Q92" s="65" t="str">
        <f t="shared" si="61"/>
        <v>Fail</v>
      </c>
      <c r="R92" s="56">
        <f t="shared" si="98"/>
        <v>51.749999999999993</v>
      </c>
      <c r="S92" s="56">
        <f t="shared" si="99"/>
        <v>0</v>
      </c>
      <c r="T92" s="57">
        <f t="shared" si="96"/>
        <v>0</v>
      </c>
      <c r="U92" s="56">
        <f t="shared" si="50"/>
        <v>51.749999999999993</v>
      </c>
    </row>
    <row r="93" spans="1:23" s="42" customFormat="1" x14ac:dyDescent="0.25">
      <c r="A93" s="66" t="s">
        <v>181</v>
      </c>
      <c r="B93" s="67">
        <f t="shared" si="100"/>
        <v>326</v>
      </c>
      <c r="C93" s="67">
        <f t="shared" si="101"/>
        <v>3</v>
      </c>
      <c r="D93" s="68">
        <v>4</v>
      </c>
      <c r="E93" s="68"/>
      <c r="F93" s="68">
        <v>207</v>
      </c>
      <c r="G93" s="68"/>
      <c r="H93" s="68"/>
      <c r="I93" s="85">
        <f t="shared" si="97"/>
        <v>9</v>
      </c>
      <c r="J93" s="68">
        <f t="shared" ref="J93:J124" si="102">F93*I93</f>
        <v>1863</v>
      </c>
      <c r="K93" s="69">
        <f t="shared" si="95"/>
        <v>95</v>
      </c>
      <c r="L93" s="80">
        <v>100</v>
      </c>
      <c r="M93" s="81">
        <v>0.95</v>
      </c>
      <c r="N93" s="71">
        <f t="shared" si="48"/>
        <v>3.0595813204508855</v>
      </c>
      <c r="O93" s="68">
        <v>0</v>
      </c>
      <c r="P93" s="71">
        <f t="shared" si="94"/>
        <v>3.0595813204508855</v>
      </c>
      <c r="Q93" s="71" t="str">
        <f t="shared" si="61"/>
        <v>Poor</v>
      </c>
      <c r="R93" s="69">
        <f t="shared" si="98"/>
        <v>51.749999999999993</v>
      </c>
      <c r="S93" s="69">
        <f t="shared" si="99"/>
        <v>0</v>
      </c>
      <c r="T93" s="70">
        <f t="shared" si="96"/>
        <v>0</v>
      </c>
      <c r="U93" s="69">
        <f t="shared" si="50"/>
        <v>51.749999999999993</v>
      </c>
      <c r="V93" s="47"/>
      <c r="W93" s="47"/>
    </row>
    <row r="94" spans="1:23" x14ac:dyDescent="0.25">
      <c r="A94" s="55" t="s">
        <v>176</v>
      </c>
      <c r="B94" s="5">
        <f t="shared" si="100"/>
        <v>327</v>
      </c>
      <c r="C94" s="5">
        <f t="shared" si="101"/>
        <v>3</v>
      </c>
      <c r="D94" s="34">
        <v>4</v>
      </c>
      <c r="E94" s="34"/>
      <c r="F94" s="34">
        <v>600</v>
      </c>
      <c r="G94" s="34"/>
      <c r="H94" s="34"/>
      <c r="I94" s="35">
        <f t="shared" si="97"/>
        <v>9</v>
      </c>
      <c r="J94" s="34">
        <f t="shared" si="102"/>
        <v>5400</v>
      </c>
      <c r="K94" s="56">
        <f t="shared" si="95"/>
        <v>332.5</v>
      </c>
      <c r="L94" s="76">
        <v>350</v>
      </c>
      <c r="M94" s="77">
        <v>0.95</v>
      </c>
      <c r="N94" s="58">
        <f t="shared" si="48"/>
        <v>3.6944444444444446</v>
      </c>
      <c r="O94" s="34">
        <v>0</v>
      </c>
      <c r="P94" s="58">
        <f t="shared" si="94"/>
        <v>3.6944444444444446</v>
      </c>
      <c r="Q94" s="58" t="str">
        <f t="shared" si="61"/>
        <v>Poor</v>
      </c>
      <c r="R94" s="56">
        <f t="shared" si="98"/>
        <v>181.125</v>
      </c>
      <c r="S94" s="56">
        <f t="shared" si="99"/>
        <v>0</v>
      </c>
      <c r="T94" s="57">
        <f t="shared" si="96"/>
        <v>0</v>
      </c>
      <c r="U94" s="56">
        <f t="shared" si="50"/>
        <v>181.125</v>
      </c>
    </row>
    <row r="95" spans="1:23" x14ac:dyDescent="0.25">
      <c r="A95" s="55" t="s">
        <v>177</v>
      </c>
      <c r="B95" s="5">
        <f t="shared" si="100"/>
        <v>328</v>
      </c>
      <c r="C95" s="5">
        <f t="shared" si="101"/>
        <v>3</v>
      </c>
      <c r="D95" s="34">
        <v>4</v>
      </c>
      <c r="E95" s="34"/>
      <c r="F95" s="34">
        <v>400</v>
      </c>
      <c r="G95" s="34"/>
      <c r="H95" s="34"/>
      <c r="I95" s="35">
        <f t="shared" si="97"/>
        <v>9</v>
      </c>
      <c r="J95" s="34">
        <f t="shared" si="102"/>
        <v>3600</v>
      </c>
      <c r="K95" s="56">
        <f t="shared" si="95"/>
        <v>190</v>
      </c>
      <c r="L95" s="76">
        <v>200</v>
      </c>
      <c r="M95" s="77">
        <v>0.95</v>
      </c>
      <c r="N95" s="58">
        <f t="shared" ref="N95:N134" si="103">K95*60/J95</f>
        <v>3.1666666666666665</v>
      </c>
      <c r="O95" s="34">
        <v>0</v>
      </c>
      <c r="P95" s="58">
        <f t="shared" si="94"/>
        <v>3.1666666666666665</v>
      </c>
      <c r="Q95" s="58" t="str">
        <f t="shared" si="61"/>
        <v>Poor</v>
      </c>
      <c r="R95" s="56">
        <f t="shared" si="98"/>
        <v>103.49999999999999</v>
      </c>
      <c r="S95" s="56">
        <f t="shared" si="99"/>
        <v>0</v>
      </c>
      <c r="T95" s="57">
        <f t="shared" ref="T95:T106" si="104">S95/R95</f>
        <v>0</v>
      </c>
      <c r="U95" s="56">
        <f t="shared" ref="U95:U134" si="105">R95+S95</f>
        <v>103.49999999999999</v>
      </c>
    </row>
    <row r="96" spans="1:23" x14ac:dyDescent="0.25">
      <c r="A96" s="55" t="s">
        <v>178</v>
      </c>
      <c r="B96" s="5">
        <f t="shared" si="100"/>
        <v>329</v>
      </c>
      <c r="C96" s="5">
        <f t="shared" si="101"/>
        <v>3</v>
      </c>
      <c r="D96" s="34">
        <v>4</v>
      </c>
      <c r="E96" s="34"/>
      <c r="F96" s="34">
        <v>300</v>
      </c>
      <c r="G96" s="34">
        <f>SUM(F93:F96)</f>
        <v>1507</v>
      </c>
      <c r="H96" s="34"/>
      <c r="I96" s="35">
        <f t="shared" si="97"/>
        <v>9</v>
      </c>
      <c r="J96" s="34">
        <f t="shared" si="102"/>
        <v>2700</v>
      </c>
      <c r="K96" s="56">
        <f t="shared" si="95"/>
        <v>190</v>
      </c>
      <c r="L96" s="76">
        <v>200</v>
      </c>
      <c r="M96" s="77">
        <v>0.95</v>
      </c>
      <c r="N96" s="58">
        <f t="shared" si="103"/>
        <v>4.2222222222222223</v>
      </c>
      <c r="O96" s="34">
        <v>0</v>
      </c>
      <c r="P96" s="58">
        <f t="shared" si="94"/>
        <v>4.2222222222222223</v>
      </c>
      <c r="Q96" s="58" t="str">
        <f t="shared" si="61"/>
        <v>Low</v>
      </c>
      <c r="R96" s="56">
        <f t="shared" si="98"/>
        <v>103.49999999999999</v>
      </c>
      <c r="S96" s="56">
        <f t="shared" si="99"/>
        <v>0</v>
      </c>
      <c r="T96" s="57">
        <f t="shared" si="104"/>
        <v>0</v>
      </c>
      <c r="U96" s="56">
        <f t="shared" si="105"/>
        <v>103.49999999999999</v>
      </c>
    </row>
    <row r="97" spans="1:23" s="42" customFormat="1" x14ac:dyDescent="0.25">
      <c r="A97" s="66" t="s">
        <v>187</v>
      </c>
      <c r="B97" s="67">
        <f>B95+1</f>
        <v>329</v>
      </c>
      <c r="C97" s="67">
        <f t="shared" si="101"/>
        <v>3</v>
      </c>
      <c r="D97" s="68">
        <v>5</v>
      </c>
      <c r="E97" s="68"/>
      <c r="F97" s="68">
        <v>400</v>
      </c>
      <c r="G97" s="68"/>
      <c r="H97" s="68"/>
      <c r="I97" s="85">
        <f t="shared" si="97"/>
        <v>9</v>
      </c>
      <c r="J97" s="68">
        <f t="shared" si="102"/>
        <v>3600</v>
      </c>
      <c r="K97" s="69">
        <f t="shared" si="95"/>
        <v>237.5</v>
      </c>
      <c r="L97" s="80">
        <v>250</v>
      </c>
      <c r="M97" s="81">
        <v>0.95</v>
      </c>
      <c r="N97" s="71">
        <f t="shared" si="103"/>
        <v>3.9583333333333335</v>
      </c>
      <c r="O97" s="68">
        <v>0</v>
      </c>
      <c r="P97" s="71">
        <f t="shared" si="94"/>
        <v>3.9583333333333335</v>
      </c>
      <c r="Q97" s="71" t="str">
        <f t="shared" si="61"/>
        <v>Poor</v>
      </c>
      <c r="R97" s="69">
        <f t="shared" si="98"/>
        <v>129.375</v>
      </c>
      <c r="S97" s="69">
        <f t="shared" si="99"/>
        <v>0</v>
      </c>
      <c r="T97" s="70">
        <f t="shared" si="104"/>
        <v>0</v>
      </c>
      <c r="U97" s="69">
        <f t="shared" si="105"/>
        <v>129.375</v>
      </c>
      <c r="V97" s="47"/>
      <c r="W97" s="47"/>
    </row>
    <row r="98" spans="1:23" s="36" customFormat="1" x14ac:dyDescent="0.25">
      <c r="A98" s="55" t="s">
        <v>187</v>
      </c>
      <c r="B98" s="5">
        <f>B96+1</f>
        <v>330</v>
      </c>
      <c r="C98" s="5">
        <f t="shared" si="101"/>
        <v>3</v>
      </c>
      <c r="D98" s="34">
        <v>5</v>
      </c>
      <c r="E98" s="34"/>
      <c r="F98" s="34">
        <v>400</v>
      </c>
      <c r="G98" s="34">
        <f>SUM(F97:F98)</f>
        <v>800</v>
      </c>
      <c r="H98" s="59">
        <f>SUM(F61:F98)</f>
        <v>9127</v>
      </c>
      <c r="I98" s="35">
        <f t="shared" si="97"/>
        <v>9</v>
      </c>
      <c r="J98" s="34">
        <f t="shared" si="102"/>
        <v>3600</v>
      </c>
      <c r="K98" s="56">
        <f t="shared" si="95"/>
        <v>237.5</v>
      </c>
      <c r="L98" s="76">
        <v>250</v>
      </c>
      <c r="M98" s="77">
        <v>0.95</v>
      </c>
      <c r="N98" s="58">
        <f t="shared" si="103"/>
        <v>3.9583333333333335</v>
      </c>
      <c r="O98" s="34">
        <v>0</v>
      </c>
      <c r="P98" s="58">
        <f t="shared" si="94"/>
        <v>3.9583333333333335</v>
      </c>
      <c r="Q98" s="58" t="str">
        <f t="shared" si="61"/>
        <v>Poor</v>
      </c>
      <c r="R98" s="56">
        <f t="shared" si="98"/>
        <v>129.375</v>
      </c>
      <c r="S98" s="56">
        <f t="shared" si="99"/>
        <v>0</v>
      </c>
      <c r="T98" s="57">
        <f t="shared" si="104"/>
        <v>0</v>
      </c>
      <c r="U98" s="56">
        <f t="shared" si="105"/>
        <v>129.375</v>
      </c>
      <c r="V98" s="11"/>
      <c r="W98" s="11"/>
    </row>
    <row r="99" spans="1:23" s="39" customFormat="1" x14ac:dyDescent="0.25">
      <c r="A99" s="60" t="s">
        <v>166</v>
      </c>
      <c r="B99" s="13">
        <v>300</v>
      </c>
      <c r="C99" s="13">
        <v>4</v>
      </c>
      <c r="D99" s="61">
        <v>1</v>
      </c>
      <c r="E99" s="61"/>
      <c r="F99" s="61">
        <v>121</v>
      </c>
      <c r="G99" s="61"/>
      <c r="H99" s="61"/>
      <c r="I99" s="84">
        <f t="shared" si="97"/>
        <v>9</v>
      </c>
      <c r="J99" s="61">
        <f t="shared" si="102"/>
        <v>1089</v>
      </c>
      <c r="K99" s="62">
        <f t="shared" si="95"/>
        <v>71.25</v>
      </c>
      <c r="L99" s="78">
        <v>75</v>
      </c>
      <c r="M99" s="79">
        <v>0.95</v>
      </c>
      <c r="N99" s="64">
        <f t="shared" si="103"/>
        <v>3.9256198347107438</v>
      </c>
      <c r="O99" s="61">
        <v>0</v>
      </c>
      <c r="P99" s="64">
        <f t="shared" si="94"/>
        <v>3.9256198347107438</v>
      </c>
      <c r="Q99" s="64" t="str">
        <f t="shared" ref="Q99:Q138" si="106">IF(P99&gt;=12,"CDC Airborne LVL",IF(P99&gt;=6,"CDC &amp; Harvard LVL",IF(P99&gt;=5,"CDC LVL",IF(P99&gt;=4,"Low",IF(P99&gt;=3,"Poor",IF(P99&gt;=2,"Bad",IF(P99&gt;=1,"Very Bad","Fail")))))))</f>
        <v>Poor</v>
      </c>
      <c r="R99" s="62">
        <f t="shared" si="98"/>
        <v>38.8125</v>
      </c>
      <c r="S99" s="62">
        <f t="shared" si="99"/>
        <v>0</v>
      </c>
      <c r="T99" s="63">
        <f t="shared" si="104"/>
        <v>0</v>
      </c>
      <c r="U99" s="62">
        <f t="shared" si="105"/>
        <v>38.8125</v>
      </c>
      <c r="V99" s="41"/>
      <c r="W99" s="41"/>
    </row>
    <row r="100" spans="1:23" s="36" customFormat="1" x14ac:dyDescent="0.25">
      <c r="A100" s="55" t="s">
        <v>166</v>
      </c>
      <c r="B100" s="5">
        <f t="shared" ref="B100:B136" si="107">B99+1</f>
        <v>301</v>
      </c>
      <c r="C100" s="5">
        <f t="shared" ref="C100:C138" si="108">C99</f>
        <v>4</v>
      </c>
      <c r="D100" s="34">
        <v>1</v>
      </c>
      <c r="E100" s="34"/>
      <c r="F100" s="34">
        <v>119</v>
      </c>
      <c r="G100" s="34"/>
      <c r="H100" s="34"/>
      <c r="I100" s="35">
        <f t="shared" si="97"/>
        <v>9</v>
      </c>
      <c r="J100" s="34">
        <f t="shared" si="102"/>
        <v>1071</v>
      </c>
      <c r="K100" s="56">
        <f t="shared" si="95"/>
        <v>71.25</v>
      </c>
      <c r="L100" s="76">
        <v>75</v>
      </c>
      <c r="M100" s="77">
        <v>0.95</v>
      </c>
      <c r="N100" s="58">
        <f t="shared" si="103"/>
        <v>3.9915966386554622</v>
      </c>
      <c r="O100" s="34">
        <v>0</v>
      </c>
      <c r="P100" s="58">
        <f t="shared" si="94"/>
        <v>3.9915966386554622</v>
      </c>
      <c r="Q100" s="58" t="str">
        <f t="shared" si="106"/>
        <v>Poor</v>
      </c>
      <c r="R100" s="56">
        <f t="shared" si="98"/>
        <v>38.8125</v>
      </c>
      <c r="S100" s="56">
        <f t="shared" si="99"/>
        <v>0</v>
      </c>
      <c r="T100" s="57">
        <f t="shared" si="104"/>
        <v>0</v>
      </c>
      <c r="U100" s="56">
        <f t="shared" si="105"/>
        <v>38.8125</v>
      </c>
      <c r="V100" s="11"/>
      <c r="W100" s="11"/>
    </row>
    <row r="101" spans="1:23" s="36" customFormat="1" x14ac:dyDescent="0.25">
      <c r="A101" s="55" t="s">
        <v>166</v>
      </c>
      <c r="B101" s="5">
        <f t="shared" si="107"/>
        <v>302</v>
      </c>
      <c r="C101" s="5">
        <f t="shared" si="108"/>
        <v>4</v>
      </c>
      <c r="D101" s="34">
        <v>1</v>
      </c>
      <c r="E101" s="34"/>
      <c r="F101" s="34">
        <v>119</v>
      </c>
      <c r="G101" s="34"/>
      <c r="H101" s="34"/>
      <c r="I101" s="35">
        <f t="shared" si="97"/>
        <v>9</v>
      </c>
      <c r="J101" s="34">
        <f t="shared" si="102"/>
        <v>1071</v>
      </c>
      <c r="K101" s="56">
        <f t="shared" si="95"/>
        <v>19.5</v>
      </c>
      <c r="L101" s="76">
        <v>75</v>
      </c>
      <c r="M101" s="77">
        <v>0.26</v>
      </c>
      <c r="N101" s="58">
        <f t="shared" si="103"/>
        <v>1.0924369747899159</v>
      </c>
      <c r="O101" s="34">
        <v>0</v>
      </c>
      <c r="P101" s="58">
        <f t="shared" si="94"/>
        <v>1.0924369747899159</v>
      </c>
      <c r="Q101" s="65" t="str">
        <f t="shared" si="106"/>
        <v>Very Bad</v>
      </c>
      <c r="R101" s="56">
        <f t="shared" si="98"/>
        <v>38.8125</v>
      </c>
      <c r="S101" s="56">
        <f t="shared" si="99"/>
        <v>0</v>
      </c>
      <c r="T101" s="57">
        <f t="shared" si="104"/>
        <v>0</v>
      </c>
      <c r="U101" s="56">
        <f t="shared" si="105"/>
        <v>38.8125</v>
      </c>
      <c r="V101" s="11"/>
      <c r="W101" s="11"/>
    </row>
    <row r="102" spans="1:23" s="36" customFormat="1" x14ac:dyDescent="0.25">
      <c r="A102" s="55" t="s">
        <v>166</v>
      </c>
      <c r="B102" s="5">
        <f t="shared" si="107"/>
        <v>303</v>
      </c>
      <c r="C102" s="5">
        <f t="shared" si="108"/>
        <v>4</v>
      </c>
      <c r="D102" s="34">
        <v>1</v>
      </c>
      <c r="E102" s="34"/>
      <c r="F102" s="34">
        <v>189</v>
      </c>
      <c r="G102" s="34"/>
      <c r="H102" s="34"/>
      <c r="I102" s="35">
        <f t="shared" si="97"/>
        <v>9</v>
      </c>
      <c r="J102" s="34">
        <f t="shared" si="102"/>
        <v>1701</v>
      </c>
      <c r="K102" s="56">
        <f t="shared" si="95"/>
        <v>95</v>
      </c>
      <c r="L102" s="76">
        <v>100</v>
      </c>
      <c r="M102" s="77">
        <v>0.95</v>
      </c>
      <c r="N102" s="58">
        <f t="shared" si="103"/>
        <v>3.3509700176366843</v>
      </c>
      <c r="O102" s="34">
        <v>0</v>
      </c>
      <c r="P102" s="58">
        <f t="shared" si="94"/>
        <v>3.3509700176366843</v>
      </c>
      <c r="Q102" s="65" t="str">
        <f t="shared" si="106"/>
        <v>Poor</v>
      </c>
      <c r="R102" s="56">
        <f t="shared" si="98"/>
        <v>51.749999999999993</v>
      </c>
      <c r="S102" s="56">
        <f t="shared" si="99"/>
        <v>0</v>
      </c>
      <c r="T102" s="57">
        <f t="shared" si="104"/>
        <v>0</v>
      </c>
      <c r="U102" s="56">
        <f t="shared" si="105"/>
        <v>51.749999999999993</v>
      </c>
      <c r="V102" s="11"/>
      <c r="W102" s="11"/>
    </row>
    <row r="103" spans="1:23" s="36" customFormat="1" x14ac:dyDescent="0.25">
      <c r="A103" s="55" t="s">
        <v>166</v>
      </c>
      <c r="B103" s="5">
        <f t="shared" si="107"/>
        <v>304</v>
      </c>
      <c r="C103" s="5">
        <f t="shared" si="108"/>
        <v>4</v>
      </c>
      <c r="D103" s="34">
        <v>1</v>
      </c>
      <c r="E103" s="34"/>
      <c r="F103" s="34">
        <v>118</v>
      </c>
      <c r="G103" s="34"/>
      <c r="H103" s="34"/>
      <c r="I103" s="35">
        <f t="shared" si="97"/>
        <v>9</v>
      </c>
      <c r="J103" s="34">
        <f t="shared" si="102"/>
        <v>1062</v>
      </c>
      <c r="K103" s="56">
        <f t="shared" si="95"/>
        <v>71.25</v>
      </c>
      <c r="L103" s="76">
        <v>75</v>
      </c>
      <c r="M103" s="77">
        <v>0.95</v>
      </c>
      <c r="N103" s="58">
        <f t="shared" si="103"/>
        <v>4.0254237288135597</v>
      </c>
      <c r="O103" s="34">
        <v>0</v>
      </c>
      <c r="P103" s="58">
        <f t="shared" si="94"/>
        <v>4.0254237288135597</v>
      </c>
      <c r="Q103" s="65" t="str">
        <f t="shared" si="106"/>
        <v>Low</v>
      </c>
      <c r="R103" s="56">
        <f t="shared" si="98"/>
        <v>38.8125</v>
      </c>
      <c r="S103" s="56">
        <f t="shared" si="99"/>
        <v>0</v>
      </c>
      <c r="T103" s="57">
        <f t="shared" si="104"/>
        <v>0</v>
      </c>
      <c r="U103" s="56">
        <f t="shared" si="105"/>
        <v>38.8125</v>
      </c>
      <c r="V103" s="11"/>
      <c r="W103" s="11"/>
    </row>
    <row r="104" spans="1:23" s="36" customFormat="1" x14ac:dyDescent="0.25">
      <c r="A104" s="55" t="s">
        <v>166</v>
      </c>
      <c r="B104" s="5">
        <f t="shared" si="107"/>
        <v>305</v>
      </c>
      <c r="C104" s="5">
        <f t="shared" si="108"/>
        <v>4</v>
      </c>
      <c r="D104" s="34">
        <v>1</v>
      </c>
      <c r="E104" s="34"/>
      <c r="F104" s="34">
        <v>117</v>
      </c>
      <c r="G104" s="34"/>
      <c r="H104" s="34"/>
      <c r="I104" s="35">
        <f t="shared" si="97"/>
        <v>9</v>
      </c>
      <c r="J104" s="34">
        <f t="shared" si="102"/>
        <v>1053</v>
      </c>
      <c r="K104" s="56">
        <f t="shared" si="95"/>
        <v>71.25</v>
      </c>
      <c r="L104" s="76">
        <v>75</v>
      </c>
      <c r="M104" s="77">
        <v>0.95</v>
      </c>
      <c r="N104" s="58">
        <f t="shared" si="103"/>
        <v>4.0598290598290596</v>
      </c>
      <c r="O104" s="34">
        <v>0</v>
      </c>
      <c r="P104" s="58">
        <f t="shared" si="94"/>
        <v>4.0598290598290596</v>
      </c>
      <c r="Q104" s="58" t="str">
        <f t="shared" si="106"/>
        <v>Low</v>
      </c>
      <c r="R104" s="56">
        <f t="shared" si="98"/>
        <v>38.8125</v>
      </c>
      <c r="S104" s="56">
        <f t="shared" si="99"/>
        <v>0</v>
      </c>
      <c r="T104" s="57">
        <f t="shared" si="104"/>
        <v>0</v>
      </c>
      <c r="U104" s="56">
        <f t="shared" si="105"/>
        <v>38.8125</v>
      </c>
      <c r="V104" s="11"/>
      <c r="W104" s="11"/>
    </row>
    <row r="105" spans="1:23" s="36" customFormat="1" x14ac:dyDescent="0.25">
      <c r="A105" s="55" t="s">
        <v>166</v>
      </c>
      <c r="B105" s="5">
        <f t="shared" si="107"/>
        <v>306</v>
      </c>
      <c r="C105" s="5">
        <f t="shared" si="108"/>
        <v>4</v>
      </c>
      <c r="D105" s="34">
        <v>1</v>
      </c>
      <c r="E105" s="34"/>
      <c r="F105" s="34">
        <v>113</v>
      </c>
      <c r="G105" s="34"/>
      <c r="H105" s="34"/>
      <c r="I105" s="35">
        <f t="shared" si="97"/>
        <v>9</v>
      </c>
      <c r="J105" s="34">
        <f t="shared" si="102"/>
        <v>1017</v>
      </c>
      <c r="K105" s="56">
        <f t="shared" si="95"/>
        <v>71.25</v>
      </c>
      <c r="L105" s="76">
        <v>75</v>
      </c>
      <c r="M105" s="77">
        <v>0.95</v>
      </c>
      <c r="N105" s="58">
        <f t="shared" si="103"/>
        <v>4.2035398230088497</v>
      </c>
      <c r="O105" s="34">
        <v>0</v>
      </c>
      <c r="P105" s="58">
        <f t="shared" si="94"/>
        <v>4.2035398230088497</v>
      </c>
      <c r="Q105" s="58" t="str">
        <f t="shared" si="106"/>
        <v>Low</v>
      </c>
      <c r="R105" s="56">
        <f t="shared" si="98"/>
        <v>38.8125</v>
      </c>
      <c r="S105" s="56">
        <f t="shared" si="99"/>
        <v>0</v>
      </c>
      <c r="T105" s="57">
        <f t="shared" si="104"/>
        <v>0</v>
      </c>
      <c r="U105" s="56">
        <f t="shared" si="105"/>
        <v>38.8125</v>
      </c>
      <c r="V105" s="11"/>
      <c r="W105" s="11"/>
    </row>
    <row r="106" spans="1:23" s="36" customFormat="1" x14ac:dyDescent="0.25">
      <c r="A106" s="55" t="s">
        <v>166</v>
      </c>
      <c r="B106" s="5">
        <f>B104+1</f>
        <v>306</v>
      </c>
      <c r="C106" s="5">
        <f t="shared" si="108"/>
        <v>4</v>
      </c>
      <c r="D106" s="34">
        <v>1</v>
      </c>
      <c r="E106" s="34"/>
      <c r="F106" s="34">
        <v>120</v>
      </c>
      <c r="G106" s="34"/>
      <c r="H106" s="34"/>
      <c r="I106" s="35">
        <f t="shared" si="97"/>
        <v>9</v>
      </c>
      <c r="J106" s="34">
        <f t="shared" si="102"/>
        <v>1080</v>
      </c>
      <c r="K106" s="56">
        <f t="shared" si="95"/>
        <v>71.25</v>
      </c>
      <c r="L106" s="76">
        <v>75</v>
      </c>
      <c r="M106" s="77">
        <v>0.95</v>
      </c>
      <c r="N106" s="58">
        <f t="shared" si="103"/>
        <v>3.9583333333333335</v>
      </c>
      <c r="O106" s="34">
        <v>0</v>
      </c>
      <c r="P106" s="58">
        <f t="shared" si="94"/>
        <v>3.9583333333333335</v>
      </c>
      <c r="Q106" s="58" t="str">
        <f t="shared" si="106"/>
        <v>Poor</v>
      </c>
      <c r="R106" s="56">
        <f t="shared" si="98"/>
        <v>38.8125</v>
      </c>
      <c r="S106" s="56">
        <f t="shared" si="99"/>
        <v>0</v>
      </c>
      <c r="T106" s="57">
        <f t="shared" si="104"/>
        <v>0</v>
      </c>
      <c r="U106" s="56">
        <f t="shared" si="105"/>
        <v>38.8125</v>
      </c>
      <c r="V106" s="11"/>
      <c r="W106" s="11"/>
    </row>
    <row r="107" spans="1:23" s="36" customFormat="1" x14ac:dyDescent="0.25">
      <c r="A107" s="55" t="s">
        <v>182</v>
      </c>
      <c r="B107" s="5">
        <f>B103+1</f>
        <v>305</v>
      </c>
      <c r="C107" s="5">
        <f t="shared" si="108"/>
        <v>4</v>
      </c>
      <c r="D107" s="34">
        <v>1</v>
      </c>
      <c r="E107" s="34"/>
      <c r="F107" s="34">
        <v>290</v>
      </c>
      <c r="G107" s="34"/>
      <c r="H107" s="34"/>
      <c r="I107" s="35">
        <f t="shared" si="97"/>
        <v>9</v>
      </c>
      <c r="J107" s="34">
        <f t="shared" si="102"/>
        <v>2610</v>
      </c>
      <c r="K107" s="56">
        <f t="shared" si="95"/>
        <v>190</v>
      </c>
      <c r="L107" s="76">
        <v>200</v>
      </c>
      <c r="M107" s="77">
        <v>0.95</v>
      </c>
      <c r="N107" s="58">
        <f t="shared" si="103"/>
        <v>4.3678160919540234</v>
      </c>
      <c r="O107" s="34">
        <v>0</v>
      </c>
      <c r="P107" s="58">
        <f t="shared" si="94"/>
        <v>4.3678160919540234</v>
      </c>
      <c r="Q107" s="58" t="str">
        <f t="shared" si="106"/>
        <v>Low</v>
      </c>
      <c r="R107" s="56">
        <f t="shared" si="98"/>
        <v>103.49999999999999</v>
      </c>
      <c r="S107" s="56">
        <f t="shared" si="99"/>
        <v>0</v>
      </c>
      <c r="T107" s="57">
        <f t="shared" ref="T107:T121" si="109">S107/R107</f>
        <v>0</v>
      </c>
      <c r="U107" s="56">
        <f t="shared" si="105"/>
        <v>103.49999999999999</v>
      </c>
      <c r="V107" s="11"/>
      <c r="W107" s="11"/>
    </row>
    <row r="108" spans="1:23" s="36" customFormat="1" x14ac:dyDescent="0.25">
      <c r="A108" s="55" t="s">
        <v>183</v>
      </c>
      <c r="B108" s="5">
        <f>B103+1</f>
        <v>305</v>
      </c>
      <c r="C108" s="5">
        <f t="shared" si="108"/>
        <v>4</v>
      </c>
      <c r="D108" s="34">
        <v>1</v>
      </c>
      <c r="E108" s="34"/>
      <c r="F108" s="34">
        <v>280</v>
      </c>
      <c r="G108" s="34"/>
      <c r="H108" s="34"/>
      <c r="I108" s="35">
        <f t="shared" si="97"/>
        <v>9</v>
      </c>
      <c r="J108" s="34">
        <f t="shared" si="102"/>
        <v>2520</v>
      </c>
      <c r="K108" s="56">
        <f t="shared" si="95"/>
        <v>50</v>
      </c>
      <c r="L108" s="76">
        <v>200</v>
      </c>
      <c r="M108" s="77">
        <v>0.25</v>
      </c>
      <c r="N108" s="58">
        <f t="shared" si="103"/>
        <v>1.1904761904761905</v>
      </c>
      <c r="O108" s="34">
        <v>0</v>
      </c>
      <c r="P108" s="58">
        <f t="shared" si="94"/>
        <v>1.1904761904761905</v>
      </c>
      <c r="Q108" s="58" t="str">
        <f t="shared" si="106"/>
        <v>Very Bad</v>
      </c>
      <c r="R108" s="56">
        <f t="shared" si="98"/>
        <v>103.49999999999999</v>
      </c>
      <c r="S108" s="56">
        <f t="shared" si="99"/>
        <v>0</v>
      </c>
      <c r="T108" s="57">
        <f t="shared" si="109"/>
        <v>0</v>
      </c>
      <c r="U108" s="56">
        <f t="shared" si="105"/>
        <v>103.49999999999999</v>
      </c>
      <c r="V108" s="11"/>
      <c r="W108" s="11"/>
    </row>
    <row r="109" spans="1:23" s="36" customFormat="1" x14ac:dyDescent="0.25">
      <c r="A109" s="55" t="s">
        <v>174</v>
      </c>
      <c r="B109" s="5">
        <f>B104+1</f>
        <v>306</v>
      </c>
      <c r="C109" s="5">
        <f t="shared" si="108"/>
        <v>4</v>
      </c>
      <c r="D109" s="34">
        <v>1</v>
      </c>
      <c r="E109" s="34"/>
      <c r="F109" s="34">
        <v>280</v>
      </c>
      <c r="G109" s="34"/>
      <c r="H109" s="34"/>
      <c r="I109" s="35">
        <f t="shared" si="97"/>
        <v>9</v>
      </c>
      <c r="J109" s="34">
        <f t="shared" si="102"/>
        <v>2520</v>
      </c>
      <c r="K109" s="56">
        <f t="shared" si="95"/>
        <v>50</v>
      </c>
      <c r="L109" s="76">
        <v>200</v>
      </c>
      <c r="M109" s="77">
        <v>0.25</v>
      </c>
      <c r="N109" s="58">
        <f t="shared" si="103"/>
        <v>1.1904761904761905</v>
      </c>
      <c r="O109" s="34">
        <v>0</v>
      </c>
      <c r="P109" s="58">
        <f t="shared" si="94"/>
        <v>1.1904761904761905</v>
      </c>
      <c r="Q109" s="58" t="str">
        <f t="shared" si="106"/>
        <v>Very Bad</v>
      </c>
      <c r="R109" s="56">
        <f t="shared" si="98"/>
        <v>103.49999999999999</v>
      </c>
      <c r="S109" s="56">
        <f t="shared" si="99"/>
        <v>0</v>
      </c>
      <c r="T109" s="57">
        <f t="shared" si="109"/>
        <v>0</v>
      </c>
      <c r="U109" s="56">
        <f t="shared" si="105"/>
        <v>103.49999999999999</v>
      </c>
      <c r="V109" s="11"/>
      <c r="W109" s="11"/>
    </row>
    <row r="110" spans="1:23" s="36" customFormat="1" x14ac:dyDescent="0.25">
      <c r="A110" s="55" t="s">
        <v>168</v>
      </c>
      <c r="B110" s="5">
        <f>B109+1</f>
        <v>307</v>
      </c>
      <c r="C110" s="5">
        <f t="shared" si="108"/>
        <v>4</v>
      </c>
      <c r="D110" s="34">
        <v>1</v>
      </c>
      <c r="E110" s="34"/>
      <c r="F110" s="34">
        <v>82</v>
      </c>
      <c r="G110" s="34"/>
      <c r="H110" s="34"/>
      <c r="I110" s="35">
        <f t="shared" si="97"/>
        <v>9</v>
      </c>
      <c r="J110" s="34">
        <f t="shared" si="102"/>
        <v>738</v>
      </c>
      <c r="K110" s="56">
        <f t="shared" si="95"/>
        <v>47.5</v>
      </c>
      <c r="L110" s="76">
        <v>50</v>
      </c>
      <c r="M110" s="77">
        <v>0.95</v>
      </c>
      <c r="N110" s="58">
        <f t="shared" si="103"/>
        <v>3.8617886178861789</v>
      </c>
      <c r="O110" s="34">
        <v>0</v>
      </c>
      <c r="P110" s="58">
        <f t="shared" si="94"/>
        <v>3.8617886178861789</v>
      </c>
      <c r="Q110" s="58" t="str">
        <f t="shared" si="106"/>
        <v>Poor</v>
      </c>
      <c r="R110" s="56">
        <f t="shared" si="98"/>
        <v>25.874999999999996</v>
      </c>
      <c r="S110" s="56">
        <f t="shared" si="99"/>
        <v>0</v>
      </c>
      <c r="T110" s="57">
        <f t="shared" si="109"/>
        <v>0</v>
      </c>
      <c r="U110" s="56">
        <f t="shared" si="105"/>
        <v>25.874999999999996</v>
      </c>
      <c r="V110" s="11"/>
      <c r="W110" s="11"/>
    </row>
    <row r="111" spans="1:23" s="36" customFormat="1" x14ac:dyDescent="0.25">
      <c r="A111" s="55" t="s">
        <v>169</v>
      </c>
      <c r="B111" s="5">
        <f>B109+1</f>
        <v>307</v>
      </c>
      <c r="C111" s="5">
        <f t="shared" si="108"/>
        <v>4</v>
      </c>
      <c r="D111" s="34">
        <v>1</v>
      </c>
      <c r="E111" s="34"/>
      <c r="F111" s="34">
        <v>72</v>
      </c>
      <c r="G111" s="34"/>
      <c r="H111" s="34"/>
      <c r="I111" s="35">
        <f t="shared" si="97"/>
        <v>9</v>
      </c>
      <c r="J111" s="34">
        <f t="shared" si="102"/>
        <v>648</v>
      </c>
      <c r="K111" s="56">
        <f t="shared" si="95"/>
        <v>47.5</v>
      </c>
      <c r="L111" s="76">
        <v>50</v>
      </c>
      <c r="M111" s="77">
        <v>0.95</v>
      </c>
      <c r="N111" s="58">
        <f t="shared" si="103"/>
        <v>4.3981481481481479</v>
      </c>
      <c r="O111" s="34">
        <v>0</v>
      </c>
      <c r="P111" s="58">
        <f t="shared" si="94"/>
        <v>4.3981481481481479</v>
      </c>
      <c r="Q111" s="58" t="str">
        <f t="shared" si="106"/>
        <v>Low</v>
      </c>
      <c r="R111" s="56">
        <f t="shared" si="98"/>
        <v>25.874999999999996</v>
      </c>
      <c r="S111" s="56">
        <f t="shared" si="99"/>
        <v>0</v>
      </c>
      <c r="T111" s="57">
        <f t="shared" si="109"/>
        <v>0</v>
      </c>
      <c r="U111" s="56">
        <f t="shared" si="105"/>
        <v>25.874999999999996</v>
      </c>
      <c r="V111" s="11"/>
      <c r="W111" s="11"/>
    </row>
    <row r="112" spans="1:23" s="36" customFormat="1" x14ac:dyDescent="0.25">
      <c r="A112" s="55" t="s">
        <v>185</v>
      </c>
      <c r="B112" s="5">
        <f>B110+1</f>
        <v>308</v>
      </c>
      <c r="C112" s="5">
        <f t="shared" si="108"/>
        <v>4</v>
      </c>
      <c r="D112" s="34">
        <v>1</v>
      </c>
      <c r="E112" s="34"/>
      <c r="F112" s="34">
        <v>73</v>
      </c>
      <c r="G112" s="34">
        <f>SUM(F99:F112)</f>
        <v>2093</v>
      </c>
      <c r="H112" s="34"/>
      <c r="I112" s="35">
        <f t="shared" si="97"/>
        <v>9</v>
      </c>
      <c r="J112" s="34">
        <f t="shared" si="102"/>
        <v>657</v>
      </c>
      <c r="K112" s="56">
        <f t="shared" si="95"/>
        <v>47.5</v>
      </c>
      <c r="L112" s="76">
        <v>50</v>
      </c>
      <c r="M112" s="77">
        <v>0.95</v>
      </c>
      <c r="N112" s="58">
        <f t="shared" si="103"/>
        <v>4.3378995433789953</v>
      </c>
      <c r="O112" s="34">
        <v>0</v>
      </c>
      <c r="P112" s="58">
        <f t="shared" si="94"/>
        <v>4.3378995433789953</v>
      </c>
      <c r="Q112" s="58" t="str">
        <f t="shared" si="106"/>
        <v>Low</v>
      </c>
      <c r="R112" s="56">
        <f t="shared" si="98"/>
        <v>25.874999999999996</v>
      </c>
      <c r="S112" s="56">
        <f t="shared" si="99"/>
        <v>0</v>
      </c>
      <c r="T112" s="57">
        <f t="shared" si="109"/>
        <v>0</v>
      </c>
      <c r="U112" s="56">
        <f t="shared" si="105"/>
        <v>25.874999999999996</v>
      </c>
      <c r="V112" s="11"/>
      <c r="W112" s="11"/>
    </row>
    <row r="113" spans="1:23" s="42" customFormat="1" x14ac:dyDescent="0.25">
      <c r="A113" s="66" t="s">
        <v>170</v>
      </c>
      <c r="B113" s="67">
        <f t="shared" si="107"/>
        <v>309</v>
      </c>
      <c r="C113" s="67">
        <f t="shared" si="108"/>
        <v>4</v>
      </c>
      <c r="D113" s="68">
        <v>2</v>
      </c>
      <c r="E113" s="68"/>
      <c r="F113" s="68">
        <v>900</v>
      </c>
      <c r="G113" s="68"/>
      <c r="H113" s="68"/>
      <c r="I113" s="86">
        <f>I$15</f>
        <v>9</v>
      </c>
      <c r="J113" s="68">
        <f t="shared" si="102"/>
        <v>8100</v>
      </c>
      <c r="K113" s="69">
        <f t="shared" si="95"/>
        <v>522.5</v>
      </c>
      <c r="L113" s="80">
        <v>550</v>
      </c>
      <c r="M113" s="81">
        <v>0.95</v>
      </c>
      <c r="N113" s="71">
        <f t="shared" si="103"/>
        <v>3.8703703703703702</v>
      </c>
      <c r="O113" s="68">
        <v>0</v>
      </c>
      <c r="P113" s="71">
        <f t="shared" si="94"/>
        <v>3.8703703703703702</v>
      </c>
      <c r="Q113" s="71" t="str">
        <f t="shared" si="106"/>
        <v>Poor</v>
      </c>
      <c r="R113" s="69">
        <f t="shared" si="98"/>
        <v>284.625</v>
      </c>
      <c r="S113" s="69">
        <f t="shared" si="99"/>
        <v>0</v>
      </c>
      <c r="T113" s="70">
        <f t="shared" si="109"/>
        <v>0</v>
      </c>
      <c r="U113" s="69">
        <f t="shared" si="105"/>
        <v>284.625</v>
      </c>
      <c r="V113" s="47"/>
      <c r="W113" s="47"/>
    </row>
    <row r="114" spans="1:23" s="36" customFormat="1" x14ac:dyDescent="0.25">
      <c r="A114" s="55" t="s">
        <v>166</v>
      </c>
      <c r="B114" s="5">
        <f t="shared" si="107"/>
        <v>310</v>
      </c>
      <c r="C114" s="5">
        <f t="shared" si="108"/>
        <v>4</v>
      </c>
      <c r="D114" s="34">
        <v>2</v>
      </c>
      <c r="E114" s="34"/>
      <c r="F114" s="34">
        <v>131</v>
      </c>
      <c r="G114" s="34"/>
      <c r="H114" s="34"/>
      <c r="I114" s="35">
        <f t="shared" si="97"/>
        <v>9</v>
      </c>
      <c r="J114" s="34">
        <f t="shared" si="102"/>
        <v>1179</v>
      </c>
      <c r="K114" s="56">
        <f t="shared" si="95"/>
        <v>7.5</v>
      </c>
      <c r="L114" s="76">
        <v>75</v>
      </c>
      <c r="M114" s="77">
        <v>0.1</v>
      </c>
      <c r="N114" s="58">
        <f t="shared" si="103"/>
        <v>0.38167938931297712</v>
      </c>
      <c r="O114" s="34">
        <v>0</v>
      </c>
      <c r="P114" s="58">
        <f t="shared" si="94"/>
        <v>0.38167938931297712</v>
      </c>
      <c r="Q114" s="58" t="str">
        <f t="shared" si="106"/>
        <v>Fail</v>
      </c>
      <c r="R114" s="56">
        <f t="shared" si="98"/>
        <v>38.8125</v>
      </c>
      <c r="S114" s="56">
        <f t="shared" si="99"/>
        <v>0</v>
      </c>
      <c r="T114" s="57">
        <f t="shared" si="109"/>
        <v>0</v>
      </c>
      <c r="U114" s="56">
        <f t="shared" si="105"/>
        <v>38.8125</v>
      </c>
      <c r="V114" s="11"/>
      <c r="W114" s="11"/>
    </row>
    <row r="115" spans="1:23" s="36" customFormat="1" x14ac:dyDescent="0.25">
      <c r="A115" s="55" t="s">
        <v>166</v>
      </c>
      <c r="B115" s="5">
        <f t="shared" si="107"/>
        <v>311</v>
      </c>
      <c r="C115" s="5">
        <f t="shared" si="108"/>
        <v>4</v>
      </c>
      <c r="D115" s="34">
        <v>2</v>
      </c>
      <c r="E115" s="34"/>
      <c r="F115" s="34">
        <v>165</v>
      </c>
      <c r="G115" s="34"/>
      <c r="H115" s="34"/>
      <c r="I115" s="35">
        <f t="shared" si="97"/>
        <v>9</v>
      </c>
      <c r="J115" s="34">
        <f t="shared" si="102"/>
        <v>1485</v>
      </c>
      <c r="K115" s="56">
        <f t="shared" si="95"/>
        <v>25</v>
      </c>
      <c r="L115" s="76">
        <v>100</v>
      </c>
      <c r="M115" s="77">
        <v>0.25</v>
      </c>
      <c r="N115" s="58">
        <f t="shared" si="103"/>
        <v>1.0101010101010102</v>
      </c>
      <c r="O115" s="34">
        <v>0</v>
      </c>
      <c r="P115" s="58">
        <f t="shared" si="94"/>
        <v>1.0101010101010102</v>
      </c>
      <c r="Q115" s="58" t="str">
        <f t="shared" si="106"/>
        <v>Very Bad</v>
      </c>
      <c r="R115" s="56">
        <f t="shared" si="98"/>
        <v>51.749999999999993</v>
      </c>
      <c r="S115" s="56">
        <f t="shared" si="99"/>
        <v>0</v>
      </c>
      <c r="T115" s="57">
        <f t="shared" si="109"/>
        <v>0</v>
      </c>
      <c r="U115" s="56">
        <f t="shared" si="105"/>
        <v>51.749999999999993</v>
      </c>
      <c r="V115" s="11"/>
      <c r="W115" s="11"/>
    </row>
    <row r="116" spans="1:23" s="36" customFormat="1" x14ac:dyDescent="0.25">
      <c r="A116" s="55" t="s">
        <v>166</v>
      </c>
      <c r="B116" s="5">
        <f t="shared" si="107"/>
        <v>312</v>
      </c>
      <c r="C116" s="5">
        <f t="shared" si="108"/>
        <v>4</v>
      </c>
      <c r="D116" s="34">
        <v>2</v>
      </c>
      <c r="E116" s="34"/>
      <c r="F116" s="34">
        <v>120</v>
      </c>
      <c r="G116" s="34"/>
      <c r="H116" s="34"/>
      <c r="I116" s="35">
        <f t="shared" si="97"/>
        <v>9</v>
      </c>
      <c r="J116" s="34">
        <f t="shared" si="102"/>
        <v>1080</v>
      </c>
      <c r="K116" s="56">
        <f t="shared" si="95"/>
        <v>7.5</v>
      </c>
      <c r="L116" s="76">
        <v>75</v>
      </c>
      <c r="M116" s="77">
        <v>0.1</v>
      </c>
      <c r="N116" s="58">
        <f t="shared" si="103"/>
        <v>0.41666666666666669</v>
      </c>
      <c r="O116" s="34">
        <v>0</v>
      </c>
      <c r="P116" s="58">
        <f t="shared" si="94"/>
        <v>0.41666666666666669</v>
      </c>
      <c r="Q116" s="58" t="str">
        <f t="shared" si="106"/>
        <v>Fail</v>
      </c>
      <c r="R116" s="56">
        <f t="shared" si="98"/>
        <v>38.8125</v>
      </c>
      <c r="S116" s="56">
        <f t="shared" si="99"/>
        <v>0</v>
      </c>
      <c r="T116" s="57">
        <f t="shared" si="109"/>
        <v>0</v>
      </c>
      <c r="U116" s="56">
        <f t="shared" si="105"/>
        <v>38.8125</v>
      </c>
      <c r="V116" s="11"/>
      <c r="W116" s="11"/>
    </row>
    <row r="117" spans="1:23" s="36" customFormat="1" x14ac:dyDescent="0.25">
      <c r="A117" s="55" t="s">
        <v>166</v>
      </c>
      <c r="B117" s="5">
        <f t="shared" si="107"/>
        <v>313</v>
      </c>
      <c r="C117" s="5">
        <f t="shared" si="108"/>
        <v>4</v>
      </c>
      <c r="D117" s="34">
        <v>2</v>
      </c>
      <c r="E117" s="34"/>
      <c r="F117" s="34">
        <v>120</v>
      </c>
      <c r="G117" s="34"/>
      <c r="H117" s="34"/>
      <c r="I117" s="35">
        <f t="shared" si="97"/>
        <v>9</v>
      </c>
      <c r="J117" s="34">
        <f t="shared" si="102"/>
        <v>1080</v>
      </c>
      <c r="K117" s="56">
        <f t="shared" si="95"/>
        <v>71.25</v>
      </c>
      <c r="L117" s="76">
        <v>75</v>
      </c>
      <c r="M117" s="77">
        <v>0.95</v>
      </c>
      <c r="N117" s="58">
        <f t="shared" si="103"/>
        <v>3.9583333333333335</v>
      </c>
      <c r="O117" s="34">
        <v>0</v>
      </c>
      <c r="P117" s="58">
        <f t="shared" si="94"/>
        <v>3.9583333333333335</v>
      </c>
      <c r="Q117" s="58" t="str">
        <f t="shared" si="106"/>
        <v>Poor</v>
      </c>
      <c r="R117" s="56">
        <f t="shared" si="98"/>
        <v>38.8125</v>
      </c>
      <c r="S117" s="56">
        <f t="shared" si="99"/>
        <v>0</v>
      </c>
      <c r="T117" s="57">
        <f t="shared" si="109"/>
        <v>0</v>
      </c>
      <c r="U117" s="56">
        <f t="shared" si="105"/>
        <v>38.8125</v>
      </c>
      <c r="V117" s="11"/>
      <c r="W117" s="11"/>
    </row>
    <row r="118" spans="1:23" s="36" customFormat="1" x14ac:dyDescent="0.25">
      <c r="A118" s="55" t="s">
        <v>166</v>
      </c>
      <c r="B118" s="5">
        <f>B116+1</f>
        <v>313</v>
      </c>
      <c r="C118" s="5">
        <f t="shared" si="108"/>
        <v>4</v>
      </c>
      <c r="D118" s="34">
        <v>2</v>
      </c>
      <c r="E118" s="34"/>
      <c r="F118" s="34">
        <v>165</v>
      </c>
      <c r="G118" s="34"/>
      <c r="H118" s="34"/>
      <c r="I118" s="35">
        <f t="shared" si="97"/>
        <v>9</v>
      </c>
      <c r="J118" s="34">
        <f t="shared" si="102"/>
        <v>1485</v>
      </c>
      <c r="K118" s="56">
        <f t="shared" si="95"/>
        <v>95</v>
      </c>
      <c r="L118" s="76">
        <v>100</v>
      </c>
      <c r="M118" s="77">
        <v>0.95</v>
      </c>
      <c r="N118" s="58">
        <f t="shared" si="103"/>
        <v>3.8383838383838382</v>
      </c>
      <c r="O118" s="34">
        <v>0</v>
      </c>
      <c r="P118" s="58">
        <f t="shared" si="94"/>
        <v>3.8383838383838382</v>
      </c>
      <c r="Q118" s="58" t="str">
        <f t="shared" si="106"/>
        <v>Poor</v>
      </c>
      <c r="R118" s="56">
        <f t="shared" si="98"/>
        <v>51.749999999999993</v>
      </c>
      <c r="S118" s="56">
        <f t="shared" si="99"/>
        <v>0</v>
      </c>
      <c r="T118" s="57">
        <f t="shared" si="109"/>
        <v>0</v>
      </c>
      <c r="U118" s="56">
        <f t="shared" si="105"/>
        <v>51.749999999999993</v>
      </c>
      <c r="V118" s="11"/>
      <c r="W118" s="11"/>
    </row>
    <row r="119" spans="1:23" s="36" customFormat="1" x14ac:dyDescent="0.25">
      <c r="A119" s="55" t="s">
        <v>166</v>
      </c>
      <c r="B119" s="5">
        <f>B117+1</f>
        <v>314</v>
      </c>
      <c r="C119" s="5">
        <f>C118</f>
        <v>4</v>
      </c>
      <c r="D119" s="34">
        <v>2</v>
      </c>
      <c r="E119" s="34"/>
      <c r="F119" s="34">
        <v>131</v>
      </c>
      <c r="G119" s="34"/>
      <c r="H119" s="34"/>
      <c r="I119" s="35">
        <f t="shared" si="97"/>
        <v>9</v>
      </c>
      <c r="J119" s="34">
        <f t="shared" si="102"/>
        <v>1179</v>
      </c>
      <c r="K119" s="56">
        <f t="shared" si="95"/>
        <v>95</v>
      </c>
      <c r="L119" s="76">
        <v>100</v>
      </c>
      <c r="M119" s="77">
        <v>0.95</v>
      </c>
      <c r="N119" s="58">
        <f t="shared" si="103"/>
        <v>4.8346055979643765</v>
      </c>
      <c r="O119" s="34">
        <v>0</v>
      </c>
      <c r="P119" s="58">
        <f t="shared" si="94"/>
        <v>4.8346055979643765</v>
      </c>
      <c r="Q119" s="58" t="str">
        <f t="shared" si="106"/>
        <v>Low</v>
      </c>
      <c r="R119" s="56">
        <f t="shared" si="98"/>
        <v>51.749999999999993</v>
      </c>
      <c r="S119" s="56">
        <f t="shared" si="99"/>
        <v>0</v>
      </c>
      <c r="T119" s="57">
        <f t="shared" si="109"/>
        <v>0</v>
      </c>
      <c r="U119" s="56">
        <f t="shared" si="105"/>
        <v>51.749999999999993</v>
      </c>
      <c r="V119" s="11"/>
      <c r="W119" s="11"/>
    </row>
    <row r="120" spans="1:23" s="36" customFormat="1" x14ac:dyDescent="0.25">
      <c r="A120" s="55" t="s">
        <v>167</v>
      </c>
      <c r="B120" s="5">
        <f t="shared" si="107"/>
        <v>315</v>
      </c>
      <c r="C120" s="5">
        <f t="shared" si="108"/>
        <v>4</v>
      </c>
      <c r="D120" s="34">
        <v>2</v>
      </c>
      <c r="E120" s="34"/>
      <c r="F120" s="34">
        <v>900</v>
      </c>
      <c r="G120" s="34">
        <f>SUM(F113:F120)</f>
        <v>2632</v>
      </c>
      <c r="H120" s="34"/>
      <c r="I120" s="35">
        <f t="shared" si="97"/>
        <v>9</v>
      </c>
      <c r="J120" s="34">
        <f t="shared" si="102"/>
        <v>8100</v>
      </c>
      <c r="K120" s="56">
        <f t="shared" si="95"/>
        <v>50</v>
      </c>
      <c r="L120" s="76">
        <v>200</v>
      </c>
      <c r="M120" s="77">
        <v>0.25</v>
      </c>
      <c r="N120" s="58">
        <f t="shared" si="103"/>
        <v>0.37037037037037035</v>
      </c>
      <c r="O120" s="34">
        <v>0</v>
      </c>
      <c r="P120" s="58">
        <f t="shared" ref="P120:P159" si="110">N120+O120</f>
        <v>0.37037037037037035</v>
      </c>
      <c r="Q120" s="65" t="str">
        <f t="shared" si="106"/>
        <v>Fail</v>
      </c>
      <c r="R120" s="56">
        <f t="shared" si="98"/>
        <v>103.49999999999999</v>
      </c>
      <c r="S120" s="56">
        <f t="shared" si="99"/>
        <v>0</v>
      </c>
      <c r="T120" s="57">
        <f t="shared" si="109"/>
        <v>0</v>
      </c>
      <c r="U120" s="56">
        <f t="shared" si="105"/>
        <v>103.49999999999999</v>
      </c>
      <c r="V120" s="11"/>
      <c r="W120" s="11"/>
    </row>
    <row r="121" spans="1:23" s="42" customFormat="1" x14ac:dyDescent="0.25">
      <c r="A121" s="66" t="s">
        <v>180</v>
      </c>
      <c r="B121" s="67">
        <f t="shared" si="107"/>
        <v>316</v>
      </c>
      <c r="C121" s="67">
        <f t="shared" si="108"/>
        <v>4</v>
      </c>
      <c r="D121" s="68">
        <v>3</v>
      </c>
      <c r="E121" s="68"/>
      <c r="F121" s="68">
        <v>265</v>
      </c>
      <c r="G121" s="68"/>
      <c r="H121" s="68"/>
      <c r="I121" s="85">
        <f t="shared" si="97"/>
        <v>9</v>
      </c>
      <c r="J121" s="68">
        <f t="shared" si="102"/>
        <v>2385</v>
      </c>
      <c r="K121" s="69">
        <f t="shared" si="95"/>
        <v>285</v>
      </c>
      <c r="L121" s="80">
        <v>300</v>
      </c>
      <c r="M121" s="81">
        <v>0.95</v>
      </c>
      <c r="N121" s="71">
        <f t="shared" si="103"/>
        <v>7.1698113207547172</v>
      </c>
      <c r="O121" s="68">
        <v>0</v>
      </c>
      <c r="P121" s="71">
        <f t="shared" si="110"/>
        <v>7.1698113207547172</v>
      </c>
      <c r="Q121" s="71" t="str">
        <f t="shared" si="106"/>
        <v>CDC &amp; Harvard LVL</v>
      </c>
      <c r="R121" s="69">
        <f t="shared" si="98"/>
        <v>155.25</v>
      </c>
      <c r="S121" s="69">
        <f t="shared" si="99"/>
        <v>0</v>
      </c>
      <c r="T121" s="70">
        <f t="shared" si="109"/>
        <v>0</v>
      </c>
      <c r="U121" s="69">
        <f t="shared" si="105"/>
        <v>155.25</v>
      </c>
      <c r="V121" s="47"/>
      <c r="W121" s="47"/>
    </row>
    <row r="122" spans="1:23" s="21" customFormat="1" x14ac:dyDescent="0.25">
      <c r="A122" s="72" t="s">
        <v>184</v>
      </c>
      <c r="B122" s="73">
        <f>B121+1</f>
        <v>317</v>
      </c>
      <c r="C122" s="5">
        <f t="shared" si="108"/>
        <v>4</v>
      </c>
      <c r="D122" s="59">
        <v>3</v>
      </c>
      <c r="E122" s="59"/>
      <c r="F122" s="59">
        <v>128</v>
      </c>
      <c r="G122" s="59"/>
      <c r="H122" s="59"/>
      <c r="I122" s="87">
        <f t="shared" si="97"/>
        <v>9</v>
      </c>
      <c r="J122" s="59">
        <f t="shared" si="102"/>
        <v>1152</v>
      </c>
      <c r="K122" s="74">
        <f t="shared" ref="K122:K161" si="111">L122*M122</f>
        <v>118.75</v>
      </c>
      <c r="L122" s="82">
        <v>125</v>
      </c>
      <c r="M122" s="77">
        <v>0.95</v>
      </c>
      <c r="N122" s="65">
        <f t="shared" si="103"/>
        <v>6.184895833333333</v>
      </c>
      <c r="O122" s="59">
        <v>0</v>
      </c>
      <c r="P122" s="65">
        <f t="shared" si="110"/>
        <v>6.184895833333333</v>
      </c>
      <c r="Q122" s="65" t="str">
        <f t="shared" si="106"/>
        <v>CDC &amp; Harvard LVL</v>
      </c>
      <c r="R122" s="74">
        <f t="shared" si="98"/>
        <v>64.6875</v>
      </c>
      <c r="S122" s="74">
        <f t="shared" si="99"/>
        <v>0</v>
      </c>
      <c r="T122" s="75">
        <f t="shared" ref="T122:T134" si="112">S122/R122</f>
        <v>0</v>
      </c>
      <c r="U122" s="74">
        <f t="shared" si="105"/>
        <v>64.6875</v>
      </c>
      <c r="V122" s="46"/>
      <c r="W122" s="46"/>
    </row>
    <row r="123" spans="1:23" s="36" customFormat="1" x14ac:dyDescent="0.25">
      <c r="A123" s="55" t="s">
        <v>166</v>
      </c>
      <c r="B123" s="73">
        <f>B122+1</f>
        <v>318</v>
      </c>
      <c r="C123" s="5">
        <f t="shared" si="108"/>
        <v>4</v>
      </c>
      <c r="D123" s="34">
        <v>3</v>
      </c>
      <c r="E123" s="34"/>
      <c r="F123" s="34">
        <v>92</v>
      </c>
      <c r="G123" s="34"/>
      <c r="H123" s="34"/>
      <c r="I123" s="35">
        <f t="shared" si="97"/>
        <v>9</v>
      </c>
      <c r="J123" s="34">
        <f t="shared" si="102"/>
        <v>828</v>
      </c>
      <c r="K123" s="56">
        <f t="shared" si="111"/>
        <v>71.25</v>
      </c>
      <c r="L123" s="76">
        <v>75</v>
      </c>
      <c r="M123" s="77">
        <v>0.95</v>
      </c>
      <c r="N123" s="58">
        <f t="shared" si="103"/>
        <v>5.1630434782608692</v>
      </c>
      <c r="O123" s="34">
        <v>0</v>
      </c>
      <c r="P123" s="58">
        <f t="shared" si="110"/>
        <v>5.1630434782608692</v>
      </c>
      <c r="Q123" s="58" t="str">
        <f t="shared" si="106"/>
        <v>CDC LVL</v>
      </c>
      <c r="R123" s="56">
        <f t="shared" si="98"/>
        <v>38.8125</v>
      </c>
      <c r="S123" s="56">
        <f t="shared" si="99"/>
        <v>0</v>
      </c>
      <c r="T123" s="57">
        <f t="shared" si="112"/>
        <v>0</v>
      </c>
      <c r="U123" s="56">
        <f t="shared" si="105"/>
        <v>38.8125</v>
      </c>
      <c r="V123" s="11"/>
      <c r="W123" s="11"/>
    </row>
    <row r="124" spans="1:23" s="36" customFormat="1" x14ac:dyDescent="0.25">
      <c r="A124" s="55" t="s">
        <v>166</v>
      </c>
      <c r="B124" s="5">
        <f t="shared" si="107"/>
        <v>319</v>
      </c>
      <c r="C124" s="5">
        <f t="shared" si="108"/>
        <v>4</v>
      </c>
      <c r="D124" s="34">
        <v>3</v>
      </c>
      <c r="E124" s="34"/>
      <c r="F124" s="34">
        <v>105</v>
      </c>
      <c r="G124" s="34"/>
      <c r="H124" s="34"/>
      <c r="I124" s="35">
        <f t="shared" si="97"/>
        <v>9</v>
      </c>
      <c r="J124" s="34">
        <f t="shared" si="102"/>
        <v>945</v>
      </c>
      <c r="K124" s="56">
        <f t="shared" si="111"/>
        <v>71.25</v>
      </c>
      <c r="L124" s="76">
        <v>75</v>
      </c>
      <c r="M124" s="77">
        <v>0.95</v>
      </c>
      <c r="N124" s="58">
        <f t="shared" si="103"/>
        <v>4.5238095238095237</v>
      </c>
      <c r="O124" s="34">
        <v>0</v>
      </c>
      <c r="P124" s="58">
        <f t="shared" si="110"/>
        <v>4.5238095238095237</v>
      </c>
      <c r="Q124" s="58" t="str">
        <f t="shared" si="106"/>
        <v>Low</v>
      </c>
      <c r="R124" s="56">
        <f t="shared" si="98"/>
        <v>38.8125</v>
      </c>
      <c r="S124" s="56">
        <f t="shared" si="99"/>
        <v>0</v>
      </c>
      <c r="T124" s="57">
        <f t="shared" si="112"/>
        <v>0</v>
      </c>
      <c r="U124" s="56">
        <f t="shared" si="105"/>
        <v>38.8125</v>
      </c>
      <c r="V124" s="11"/>
      <c r="W124" s="11"/>
    </row>
    <row r="125" spans="1:23" s="36" customFormat="1" x14ac:dyDescent="0.25">
      <c r="A125" s="55" t="s">
        <v>166</v>
      </c>
      <c r="B125" s="5">
        <f t="shared" si="107"/>
        <v>320</v>
      </c>
      <c r="C125" s="5">
        <f t="shared" si="108"/>
        <v>4</v>
      </c>
      <c r="D125" s="34">
        <v>3</v>
      </c>
      <c r="E125" s="34"/>
      <c r="F125" s="34">
        <v>118</v>
      </c>
      <c r="G125" s="34"/>
      <c r="H125" s="34"/>
      <c r="I125" s="35">
        <f t="shared" si="97"/>
        <v>9</v>
      </c>
      <c r="J125" s="34">
        <f t="shared" ref="J125:J156" si="113">F125*I125</f>
        <v>1062</v>
      </c>
      <c r="K125" s="56">
        <f t="shared" si="111"/>
        <v>71.25</v>
      </c>
      <c r="L125" s="76">
        <v>75</v>
      </c>
      <c r="M125" s="77">
        <v>0.95</v>
      </c>
      <c r="N125" s="58">
        <f t="shared" si="103"/>
        <v>4.0254237288135597</v>
      </c>
      <c r="O125" s="34">
        <v>0</v>
      </c>
      <c r="P125" s="58">
        <f t="shared" si="110"/>
        <v>4.0254237288135597</v>
      </c>
      <c r="Q125" s="58" t="str">
        <f t="shared" si="106"/>
        <v>Low</v>
      </c>
      <c r="R125" s="56">
        <f t="shared" ref="R125:R163" si="114">$B$10*L125</f>
        <v>38.8125</v>
      </c>
      <c r="S125" s="56">
        <f t="shared" ref="S125:S163" si="115">$B$12*J125*(O125/12)</f>
        <v>0</v>
      </c>
      <c r="T125" s="57">
        <f t="shared" si="112"/>
        <v>0</v>
      </c>
      <c r="U125" s="56">
        <f t="shared" si="105"/>
        <v>38.8125</v>
      </c>
      <c r="V125" s="11"/>
      <c r="W125" s="11"/>
    </row>
    <row r="126" spans="1:23" s="36" customFormat="1" x14ac:dyDescent="0.25">
      <c r="A126" s="55" t="s">
        <v>166</v>
      </c>
      <c r="B126" s="5">
        <f t="shared" si="107"/>
        <v>321</v>
      </c>
      <c r="C126" s="5">
        <f t="shared" si="108"/>
        <v>4</v>
      </c>
      <c r="D126" s="34">
        <v>3</v>
      </c>
      <c r="E126" s="34"/>
      <c r="F126" s="34">
        <v>116</v>
      </c>
      <c r="G126" s="34"/>
      <c r="H126" s="34"/>
      <c r="I126" s="35">
        <f t="shared" si="97"/>
        <v>9</v>
      </c>
      <c r="J126" s="34">
        <f t="shared" si="113"/>
        <v>1044</v>
      </c>
      <c r="K126" s="56">
        <f t="shared" si="111"/>
        <v>71.25</v>
      </c>
      <c r="L126" s="76">
        <v>75</v>
      </c>
      <c r="M126" s="77">
        <v>0.95</v>
      </c>
      <c r="N126" s="58">
        <f t="shared" si="103"/>
        <v>4.0948275862068968</v>
      </c>
      <c r="O126" s="34">
        <v>0</v>
      </c>
      <c r="P126" s="58">
        <f t="shared" si="110"/>
        <v>4.0948275862068968</v>
      </c>
      <c r="Q126" s="58" t="str">
        <f t="shared" si="106"/>
        <v>Low</v>
      </c>
      <c r="R126" s="56">
        <f t="shared" si="114"/>
        <v>38.8125</v>
      </c>
      <c r="S126" s="56">
        <f t="shared" si="115"/>
        <v>0</v>
      </c>
      <c r="T126" s="57">
        <f t="shared" si="112"/>
        <v>0</v>
      </c>
      <c r="U126" s="56">
        <f t="shared" si="105"/>
        <v>38.8125</v>
      </c>
      <c r="V126" s="11"/>
      <c r="W126" s="11"/>
    </row>
    <row r="127" spans="1:23" s="36" customFormat="1" x14ac:dyDescent="0.25">
      <c r="A127" s="55" t="s">
        <v>166</v>
      </c>
      <c r="B127" s="5">
        <f t="shared" si="107"/>
        <v>322</v>
      </c>
      <c r="C127" s="5">
        <f t="shared" si="108"/>
        <v>4</v>
      </c>
      <c r="D127" s="34">
        <v>3</v>
      </c>
      <c r="E127" s="34"/>
      <c r="F127" s="34">
        <v>118</v>
      </c>
      <c r="G127" s="34"/>
      <c r="H127" s="34"/>
      <c r="I127" s="35">
        <f t="shared" si="97"/>
        <v>9</v>
      </c>
      <c r="J127" s="34">
        <f t="shared" si="113"/>
        <v>1062</v>
      </c>
      <c r="K127" s="56">
        <f t="shared" si="111"/>
        <v>71.25</v>
      </c>
      <c r="L127" s="76">
        <v>75</v>
      </c>
      <c r="M127" s="77">
        <v>0.95</v>
      </c>
      <c r="N127" s="58">
        <f t="shared" si="103"/>
        <v>4.0254237288135597</v>
      </c>
      <c r="O127" s="34">
        <v>0</v>
      </c>
      <c r="P127" s="58">
        <f t="shared" si="110"/>
        <v>4.0254237288135597</v>
      </c>
      <c r="Q127" s="58" t="str">
        <f t="shared" si="106"/>
        <v>Low</v>
      </c>
      <c r="R127" s="56">
        <f t="shared" si="114"/>
        <v>38.8125</v>
      </c>
      <c r="S127" s="56">
        <f t="shared" si="115"/>
        <v>0</v>
      </c>
      <c r="T127" s="57">
        <f t="shared" si="112"/>
        <v>0</v>
      </c>
      <c r="U127" s="56">
        <f t="shared" si="105"/>
        <v>38.8125</v>
      </c>
      <c r="V127" s="11"/>
      <c r="W127" s="11"/>
    </row>
    <row r="128" spans="1:23" s="36" customFormat="1" x14ac:dyDescent="0.25">
      <c r="A128" s="55" t="s">
        <v>166</v>
      </c>
      <c r="B128" s="5">
        <f>B126+1</f>
        <v>322</v>
      </c>
      <c r="C128" s="5">
        <f>C126</f>
        <v>4</v>
      </c>
      <c r="D128" s="34">
        <v>3</v>
      </c>
      <c r="E128" s="34"/>
      <c r="F128" s="34">
        <v>118</v>
      </c>
      <c r="G128" s="34"/>
      <c r="H128" s="34"/>
      <c r="I128" s="35">
        <f t="shared" si="97"/>
        <v>9</v>
      </c>
      <c r="J128" s="34">
        <f t="shared" si="113"/>
        <v>1062</v>
      </c>
      <c r="K128" s="56">
        <f t="shared" ref="K128:K129" si="116">L128*M128</f>
        <v>71.25</v>
      </c>
      <c r="L128" s="76">
        <v>75</v>
      </c>
      <c r="M128" s="77">
        <v>0.95</v>
      </c>
      <c r="N128" s="58">
        <f t="shared" ref="N128:N129" si="117">K128*60/J128</f>
        <v>4.0254237288135597</v>
      </c>
      <c r="O128" s="34">
        <v>0</v>
      </c>
      <c r="P128" s="58">
        <f t="shared" ref="P128:P129" si="118">N128+O128</f>
        <v>4.0254237288135597</v>
      </c>
      <c r="Q128" s="58" t="str">
        <f t="shared" ref="Q128:Q129" si="119">IF(P128&gt;=12,"CDC Airborne LVL",IF(P128&gt;=6,"CDC &amp; Harvard LVL",IF(P128&gt;=5,"CDC LVL",IF(P128&gt;=4,"Low",IF(P128&gt;=3,"Poor",IF(P128&gt;=2,"Bad",IF(P128&gt;=1,"Very Bad","Fail")))))))</f>
        <v>Low</v>
      </c>
      <c r="R128" s="56">
        <f t="shared" ref="R128:R129" si="120">$B$10*L128</f>
        <v>38.8125</v>
      </c>
      <c r="S128" s="56">
        <f t="shared" ref="S128:S129" si="121">$B$12*J128*(O128/12)</f>
        <v>0</v>
      </c>
      <c r="T128" s="57">
        <f t="shared" ref="T128:T129" si="122">S128/R128</f>
        <v>0</v>
      </c>
      <c r="U128" s="56">
        <f t="shared" ref="U128:U129" si="123">R128+S128</f>
        <v>38.8125</v>
      </c>
      <c r="V128" s="11"/>
      <c r="W128" s="11"/>
    </row>
    <row r="129" spans="1:23" s="36" customFormat="1" x14ac:dyDescent="0.25">
      <c r="A129" s="55" t="s">
        <v>166</v>
      </c>
      <c r="B129" s="5">
        <f>B126+1</f>
        <v>322</v>
      </c>
      <c r="C129" s="5">
        <f>C126</f>
        <v>4</v>
      </c>
      <c r="D129" s="34">
        <v>3</v>
      </c>
      <c r="E129" s="34"/>
      <c r="F129" s="34">
        <v>116</v>
      </c>
      <c r="G129" s="34"/>
      <c r="H129" s="34"/>
      <c r="I129" s="35">
        <f t="shared" si="97"/>
        <v>9</v>
      </c>
      <c r="J129" s="34">
        <f t="shared" si="113"/>
        <v>1044</v>
      </c>
      <c r="K129" s="56">
        <f t="shared" si="116"/>
        <v>71.25</v>
      </c>
      <c r="L129" s="76">
        <v>75</v>
      </c>
      <c r="M129" s="77">
        <v>0.95</v>
      </c>
      <c r="N129" s="58">
        <f t="shared" si="117"/>
        <v>4.0948275862068968</v>
      </c>
      <c r="O129" s="34">
        <v>0</v>
      </c>
      <c r="P129" s="58">
        <f t="shared" si="118"/>
        <v>4.0948275862068968</v>
      </c>
      <c r="Q129" s="58" t="str">
        <f t="shared" si="119"/>
        <v>Low</v>
      </c>
      <c r="R129" s="56">
        <f t="shared" si="120"/>
        <v>38.8125</v>
      </c>
      <c r="S129" s="56">
        <f t="shared" si="121"/>
        <v>0</v>
      </c>
      <c r="T129" s="57">
        <f t="shared" si="122"/>
        <v>0</v>
      </c>
      <c r="U129" s="56">
        <f t="shared" si="123"/>
        <v>38.8125</v>
      </c>
      <c r="V129" s="11"/>
      <c r="W129" s="11"/>
    </row>
    <row r="130" spans="1:23" s="36" customFormat="1" x14ac:dyDescent="0.25">
      <c r="A130" s="55" t="s">
        <v>166</v>
      </c>
      <c r="B130" s="5">
        <f>B127+1</f>
        <v>323</v>
      </c>
      <c r="C130" s="5">
        <f>C127</f>
        <v>4</v>
      </c>
      <c r="D130" s="34">
        <v>3</v>
      </c>
      <c r="E130" s="34"/>
      <c r="F130" s="34">
        <v>119</v>
      </c>
      <c r="G130" s="34"/>
      <c r="H130" s="34"/>
      <c r="I130" s="35">
        <f t="shared" si="97"/>
        <v>9</v>
      </c>
      <c r="J130" s="34">
        <f t="shared" si="113"/>
        <v>1071</v>
      </c>
      <c r="K130" s="56">
        <f t="shared" si="111"/>
        <v>71.25</v>
      </c>
      <c r="L130" s="76">
        <v>75</v>
      </c>
      <c r="M130" s="77">
        <v>0.95</v>
      </c>
      <c r="N130" s="58">
        <f t="shared" si="103"/>
        <v>3.9915966386554622</v>
      </c>
      <c r="O130" s="34">
        <v>0</v>
      </c>
      <c r="P130" s="58">
        <f t="shared" si="110"/>
        <v>3.9915966386554622</v>
      </c>
      <c r="Q130" s="58" t="str">
        <f t="shared" si="106"/>
        <v>Poor</v>
      </c>
      <c r="R130" s="56">
        <f t="shared" si="114"/>
        <v>38.8125</v>
      </c>
      <c r="S130" s="56">
        <f t="shared" si="115"/>
        <v>0</v>
      </c>
      <c r="T130" s="57">
        <f t="shared" si="112"/>
        <v>0</v>
      </c>
      <c r="U130" s="56">
        <f t="shared" si="105"/>
        <v>38.8125</v>
      </c>
      <c r="V130" s="11"/>
      <c r="W130" s="11"/>
    </row>
    <row r="131" spans="1:23" s="36" customFormat="1" x14ac:dyDescent="0.25">
      <c r="A131" s="55" t="s">
        <v>176</v>
      </c>
      <c r="B131" s="5">
        <f t="shared" si="107"/>
        <v>324</v>
      </c>
      <c r="C131" s="5">
        <f t="shared" si="108"/>
        <v>4</v>
      </c>
      <c r="D131" s="34">
        <v>3</v>
      </c>
      <c r="E131" s="34"/>
      <c r="F131" s="34">
        <v>628</v>
      </c>
      <c r="G131" s="34"/>
      <c r="H131" s="34"/>
      <c r="I131" s="35">
        <f t="shared" si="97"/>
        <v>9</v>
      </c>
      <c r="J131" s="34">
        <f t="shared" si="113"/>
        <v>5652</v>
      </c>
      <c r="K131" s="56">
        <f t="shared" si="111"/>
        <v>30</v>
      </c>
      <c r="L131" s="76">
        <v>300</v>
      </c>
      <c r="M131" s="77">
        <v>0.1</v>
      </c>
      <c r="N131" s="58">
        <f t="shared" si="103"/>
        <v>0.31847133757961782</v>
      </c>
      <c r="O131" s="34">
        <v>0</v>
      </c>
      <c r="P131" s="58">
        <f t="shared" si="110"/>
        <v>0.31847133757961782</v>
      </c>
      <c r="Q131" s="65" t="str">
        <f t="shared" si="106"/>
        <v>Fail</v>
      </c>
      <c r="R131" s="56">
        <f t="shared" si="114"/>
        <v>155.25</v>
      </c>
      <c r="S131" s="56">
        <f t="shared" si="115"/>
        <v>0</v>
      </c>
      <c r="T131" s="57">
        <f t="shared" si="112"/>
        <v>0</v>
      </c>
      <c r="U131" s="56">
        <f t="shared" si="105"/>
        <v>155.25</v>
      </c>
      <c r="V131" s="11"/>
      <c r="W131" s="11"/>
    </row>
    <row r="132" spans="1:23" s="36" customFormat="1" x14ac:dyDescent="0.25">
      <c r="A132" s="55" t="s">
        <v>175</v>
      </c>
      <c r="B132" s="5">
        <f t="shared" si="107"/>
        <v>325</v>
      </c>
      <c r="C132" s="5">
        <f t="shared" si="108"/>
        <v>4</v>
      </c>
      <c r="D132" s="34">
        <v>3</v>
      </c>
      <c r="E132" s="34"/>
      <c r="F132" s="34">
        <v>172</v>
      </c>
      <c r="G132" s="34">
        <f>SUM(F121:F132)</f>
        <v>2095</v>
      </c>
      <c r="H132" s="34"/>
      <c r="I132" s="35">
        <f t="shared" si="97"/>
        <v>9</v>
      </c>
      <c r="J132" s="34">
        <f t="shared" si="113"/>
        <v>1548</v>
      </c>
      <c r="K132" s="56">
        <f t="shared" si="111"/>
        <v>10</v>
      </c>
      <c r="L132" s="76">
        <v>100</v>
      </c>
      <c r="M132" s="77">
        <v>0.1</v>
      </c>
      <c r="N132" s="58">
        <f t="shared" si="103"/>
        <v>0.38759689922480622</v>
      </c>
      <c r="O132" s="34">
        <v>0</v>
      </c>
      <c r="P132" s="58">
        <f t="shared" si="110"/>
        <v>0.38759689922480622</v>
      </c>
      <c r="Q132" s="65" t="str">
        <f t="shared" si="106"/>
        <v>Fail</v>
      </c>
      <c r="R132" s="56">
        <f t="shared" si="114"/>
        <v>51.749999999999993</v>
      </c>
      <c r="S132" s="56">
        <f t="shared" si="115"/>
        <v>0</v>
      </c>
      <c r="T132" s="57">
        <f t="shared" si="112"/>
        <v>0</v>
      </c>
      <c r="U132" s="56">
        <f t="shared" si="105"/>
        <v>51.749999999999993</v>
      </c>
      <c r="V132" s="11"/>
      <c r="W132" s="11"/>
    </row>
    <row r="133" spans="1:23" s="42" customFormat="1" x14ac:dyDescent="0.25">
      <c r="A133" s="66" t="s">
        <v>181</v>
      </c>
      <c r="B133" s="67">
        <f t="shared" si="107"/>
        <v>326</v>
      </c>
      <c r="C133" s="67">
        <f t="shared" si="108"/>
        <v>4</v>
      </c>
      <c r="D133" s="68">
        <v>4</v>
      </c>
      <c r="E133" s="68"/>
      <c r="F133" s="68">
        <v>207</v>
      </c>
      <c r="G133" s="68"/>
      <c r="H133" s="68"/>
      <c r="I133" s="85">
        <f t="shared" si="97"/>
        <v>9</v>
      </c>
      <c r="J133" s="68">
        <f t="shared" si="113"/>
        <v>1863</v>
      </c>
      <c r="K133" s="69">
        <f t="shared" si="111"/>
        <v>95</v>
      </c>
      <c r="L133" s="80">
        <v>100</v>
      </c>
      <c r="M133" s="81">
        <v>0.95</v>
      </c>
      <c r="N133" s="71">
        <f t="shared" si="103"/>
        <v>3.0595813204508855</v>
      </c>
      <c r="O133" s="68">
        <v>0</v>
      </c>
      <c r="P133" s="71">
        <f t="shared" si="110"/>
        <v>3.0595813204508855</v>
      </c>
      <c r="Q133" s="71" t="str">
        <f t="shared" si="106"/>
        <v>Poor</v>
      </c>
      <c r="R133" s="69">
        <f t="shared" si="114"/>
        <v>51.749999999999993</v>
      </c>
      <c r="S133" s="69">
        <f t="shared" si="115"/>
        <v>0</v>
      </c>
      <c r="T133" s="70">
        <f t="shared" si="112"/>
        <v>0</v>
      </c>
      <c r="U133" s="69">
        <f t="shared" si="105"/>
        <v>51.749999999999993</v>
      </c>
      <c r="V133" s="47"/>
      <c r="W133" s="47"/>
    </row>
    <row r="134" spans="1:23" s="36" customFormat="1" x14ac:dyDescent="0.25">
      <c r="A134" s="55" t="s">
        <v>176</v>
      </c>
      <c r="B134" s="5">
        <f t="shared" si="107"/>
        <v>327</v>
      </c>
      <c r="C134" s="5">
        <f t="shared" si="108"/>
        <v>4</v>
      </c>
      <c r="D134" s="34">
        <v>4</v>
      </c>
      <c r="E134" s="34"/>
      <c r="F134" s="34">
        <v>600</v>
      </c>
      <c r="G134" s="34"/>
      <c r="H134" s="34"/>
      <c r="I134" s="35">
        <f t="shared" si="97"/>
        <v>9</v>
      </c>
      <c r="J134" s="34">
        <f t="shared" si="113"/>
        <v>5400</v>
      </c>
      <c r="K134" s="56">
        <f t="shared" si="111"/>
        <v>332.5</v>
      </c>
      <c r="L134" s="76">
        <v>350</v>
      </c>
      <c r="M134" s="77">
        <v>0.95</v>
      </c>
      <c r="N134" s="58">
        <f t="shared" si="103"/>
        <v>3.6944444444444446</v>
      </c>
      <c r="O134" s="34">
        <v>0</v>
      </c>
      <c r="P134" s="58">
        <f t="shared" si="110"/>
        <v>3.6944444444444446</v>
      </c>
      <c r="Q134" s="58" t="str">
        <f t="shared" si="106"/>
        <v>Poor</v>
      </c>
      <c r="R134" s="56">
        <f t="shared" si="114"/>
        <v>181.125</v>
      </c>
      <c r="S134" s="56">
        <f t="shared" si="115"/>
        <v>0</v>
      </c>
      <c r="T134" s="57">
        <f t="shared" si="112"/>
        <v>0</v>
      </c>
      <c r="U134" s="56">
        <f t="shared" si="105"/>
        <v>181.125</v>
      </c>
      <c r="V134" s="11"/>
      <c r="W134" s="11"/>
    </row>
    <row r="135" spans="1:23" s="36" customFormat="1" x14ac:dyDescent="0.25">
      <c r="A135" s="55" t="s">
        <v>177</v>
      </c>
      <c r="B135" s="5">
        <f t="shared" si="107"/>
        <v>328</v>
      </c>
      <c r="C135" s="5">
        <f t="shared" si="108"/>
        <v>4</v>
      </c>
      <c r="D135" s="34">
        <v>4</v>
      </c>
      <c r="E135" s="34"/>
      <c r="F135" s="34">
        <v>400</v>
      </c>
      <c r="G135" s="34"/>
      <c r="H135" s="34"/>
      <c r="I135" s="35">
        <f t="shared" si="97"/>
        <v>9</v>
      </c>
      <c r="J135" s="34">
        <f t="shared" si="113"/>
        <v>3600</v>
      </c>
      <c r="K135" s="56">
        <f t="shared" si="111"/>
        <v>190</v>
      </c>
      <c r="L135" s="76">
        <v>200</v>
      </c>
      <c r="M135" s="77">
        <v>0.95</v>
      </c>
      <c r="N135" s="58">
        <f t="shared" ref="N135:N173" si="124">K135*60/J135</f>
        <v>3.1666666666666665</v>
      </c>
      <c r="O135" s="34">
        <v>0</v>
      </c>
      <c r="P135" s="58">
        <f t="shared" si="110"/>
        <v>3.1666666666666665</v>
      </c>
      <c r="Q135" s="58" t="str">
        <f t="shared" si="106"/>
        <v>Poor</v>
      </c>
      <c r="R135" s="56">
        <f t="shared" si="114"/>
        <v>103.49999999999999</v>
      </c>
      <c r="S135" s="56">
        <f t="shared" si="115"/>
        <v>0</v>
      </c>
      <c r="T135" s="57">
        <f t="shared" ref="T135:T146" si="125">S135/R135</f>
        <v>0</v>
      </c>
      <c r="U135" s="56">
        <f t="shared" ref="U135:U173" si="126">R135+S135</f>
        <v>103.49999999999999</v>
      </c>
      <c r="V135" s="11"/>
      <c r="W135" s="11"/>
    </row>
    <row r="136" spans="1:23" s="36" customFormat="1" x14ac:dyDescent="0.25">
      <c r="A136" s="55" t="s">
        <v>178</v>
      </c>
      <c r="B136" s="5">
        <f t="shared" si="107"/>
        <v>329</v>
      </c>
      <c r="C136" s="5">
        <f t="shared" si="108"/>
        <v>4</v>
      </c>
      <c r="D136" s="34">
        <v>4</v>
      </c>
      <c r="E136" s="34"/>
      <c r="F136" s="34">
        <v>300</v>
      </c>
      <c r="G136" s="34">
        <f>SUM(F133:F136)</f>
        <v>1507</v>
      </c>
      <c r="H136" s="34"/>
      <c r="I136" s="35">
        <f t="shared" si="97"/>
        <v>9</v>
      </c>
      <c r="J136" s="34">
        <f t="shared" si="113"/>
        <v>2700</v>
      </c>
      <c r="K136" s="56">
        <f t="shared" si="111"/>
        <v>190</v>
      </c>
      <c r="L136" s="76">
        <v>200</v>
      </c>
      <c r="M136" s="77">
        <v>0.95</v>
      </c>
      <c r="N136" s="58">
        <f t="shared" si="124"/>
        <v>4.2222222222222223</v>
      </c>
      <c r="O136" s="34">
        <v>0</v>
      </c>
      <c r="P136" s="58">
        <f t="shared" si="110"/>
        <v>4.2222222222222223</v>
      </c>
      <c r="Q136" s="58" t="str">
        <f t="shared" si="106"/>
        <v>Low</v>
      </c>
      <c r="R136" s="56">
        <f t="shared" si="114"/>
        <v>103.49999999999999</v>
      </c>
      <c r="S136" s="56">
        <f t="shared" si="115"/>
        <v>0</v>
      </c>
      <c r="T136" s="57">
        <f t="shared" si="125"/>
        <v>0</v>
      </c>
      <c r="U136" s="56">
        <f t="shared" si="126"/>
        <v>103.49999999999999</v>
      </c>
      <c r="V136" s="11"/>
      <c r="W136" s="11"/>
    </row>
    <row r="137" spans="1:23" s="42" customFormat="1" x14ac:dyDescent="0.25">
      <c r="A137" s="66" t="s">
        <v>187</v>
      </c>
      <c r="B137" s="67">
        <f>B135+1</f>
        <v>329</v>
      </c>
      <c r="C137" s="67">
        <f t="shared" si="108"/>
        <v>4</v>
      </c>
      <c r="D137" s="68">
        <v>5</v>
      </c>
      <c r="E137" s="68"/>
      <c r="F137" s="68">
        <v>400</v>
      </c>
      <c r="G137" s="68"/>
      <c r="H137" s="68"/>
      <c r="I137" s="85">
        <f t="shared" si="97"/>
        <v>9</v>
      </c>
      <c r="J137" s="68">
        <f t="shared" si="113"/>
        <v>3600</v>
      </c>
      <c r="K137" s="69">
        <f t="shared" si="111"/>
        <v>237.5</v>
      </c>
      <c r="L137" s="80">
        <v>250</v>
      </c>
      <c r="M137" s="81">
        <v>0.95</v>
      </c>
      <c r="N137" s="71">
        <f t="shared" si="124"/>
        <v>3.9583333333333335</v>
      </c>
      <c r="O137" s="68">
        <v>0</v>
      </c>
      <c r="P137" s="71">
        <f t="shared" si="110"/>
        <v>3.9583333333333335</v>
      </c>
      <c r="Q137" s="71" t="str">
        <f t="shared" si="106"/>
        <v>Poor</v>
      </c>
      <c r="R137" s="69">
        <f t="shared" si="114"/>
        <v>129.375</v>
      </c>
      <c r="S137" s="69">
        <f t="shared" si="115"/>
        <v>0</v>
      </c>
      <c r="T137" s="70">
        <f t="shared" si="125"/>
        <v>0</v>
      </c>
      <c r="U137" s="69">
        <f t="shared" si="126"/>
        <v>129.375</v>
      </c>
      <c r="V137" s="47"/>
      <c r="W137" s="47"/>
    </row>
    <row r="138" spans="1:23" s="36" customFormat="1" x14ac:dyDescent="0.25">
      <c r="A138" s="55" t="s">
        <v>187</v>
      </c>
      <c r="B138" s="5">
        <f>B136+1</f>
        <v>330</v>
      </c>
      <c r="C138" s="5">
        <f t="shared" si="108"/>
        <v>4</v>
      </c>
      <c r="D138" s="34">
        <v>5</v>
      </c>
      <c r="E138" s="34"/>
      <c r="F138" s="34">
        <v>400</v>
      </c>
      <c r="G138" s="34">
        <f>SUM(F137:F138)</f>
        <v>800</v>
      </c>
      <c r="H138" s="59">
        <f>SUM(F99:F138)</f>
        <v>9127</v>
      </c>
      <c r="I138" s="35">
        <f t="shared" si="97"/>
        <v>9</v>
      </c>
      <c r="J138" s="34">
        <f t="shared" si="113"/>
        <v>3600</v>
      </c>
      <c r="K138" s="56">
        <f t="shared" si="111"/>
        <v>237.5</v>
      </c>
      <c r="L138" s="76">
        <v>250</v>
      </c>
      <c r="M138" s="77">
        <v>0.95</v>
      </c>
      <c r="N138" s="58">
        <f t="shared" si="124"/>
        <v>3.9583333333333335</v>
      </c>
      <c r="O138" s="34">
        <v>0</v>
      </c>
      <c r="P138" s="58">
        <f t="shared" si="110"/>
        <v>3.9583333333333335</v>
      </c>
      <c r="Q138" s="58" t="str">
        <f t="shared" si="106"/>
        <v>Poor</v>
      </c>
      <c r="R138" s="56">
        <f t="shared" si="114"/>
        <v>129.375</v>
      </c>
      <c r="S138" s="56">
        <f t="shared" si="115"/>
        <v>0</v>
      </c>
      <c r="T138" s="57">
        <f t="shared" si="125"/>
        <v>0</v>
      </c>
      <c r="U138" s="56">
        <f t="shared" si="126"/>
        <v>129.375</v>
      </c>
      <c r="V138" s="11"/>
      <c r="W138" s="11"/>
    </row>
    <row r="139" spans="1:23" s="39" customFormat="1" x14ac:dyDescent="0.25">
      <c r="A139" s="60" t="s">
        <v>166</v>
      </c>
      <c r="B139" s="13">
        <v>300</v>
      </c>
      <c r="C139" s="13">
        <v>5</v>
      </c>
      <c r="D139" s="61">
        <v>1</v>
      </c>
      <c r="E139" s="61"/>
      <c r="F139" s="61">
        <v>121</v>
      </c>
      <c r="G139" s="61"/>
      <c r="H139" s="61"/>
      <c r="I139" s="84">
        <f t="shared" si="97"/>
        <v>9</v>
      </c>
      <c r="J139" s="61">
        <f t="shared" si="113"/>
        <v>1089</v>
      </c>
      <c r="K139" s="62">
        <f t="shared" si="111"/>
        <v>71.25</v>
      </c>
      <c r="L139" s="78">
        <v>75</v>
      </c>
      <c r="M139" s="79">
        <v>0.95</v>
      </c>
      <c r="N139" s="64">
        <f t="shared" si="124"/>
        <v>3.9256198347107438</v>
      </c>
      <c r="O139" s="61">
        <v>0</v>
      </c>
      <c r="P139" s="64">
        <f t="shared" si="110"/>
        <v>3.9256198347107438</v>
      </c>
      <c r="Q139" s="64" t="str">
        <f t="shared" ref="Q139:Q200" si="127">IF(P139&gt;=12,"CDC Airborne LVL",IF(P139&gt;=6,"CDC &amp; Harvard LVL",IF(P139&gt;=5,"CDC LVL",IF(P139&gt;=4,"Low",IF(P139&gt;=3,"Poor",IF(P139&gt;=2,"Bad",IF(P139&gt;=1,"Very Bad","Fail")))))))</f>
        <v>Poor</v>
      </c>
      <c r="R139" s="62">
        <f t="shared" si="114"/>
        <v>38.8125</v>
      </c>
      <c r="S139" s="62">
        <f t="shared" si="115"/>
        <v>0</v>
      </c>
      <c r="T139" s="63">
        <f t="shared" si="125"/>
        <v>0</v>
      </c>
      <c r="U139" s="62">
        <f t="shared" si="126"/>
        <v>38.8125</v>
      </c>
      <c r="V139" s="41"/>
      <c r="W139" s="41"/>
    </row>
    <row r="140" spans="1:23" s="36" customFormat="1" x14ac:dyDescent="0.25">
      <c r="A140" s="55" t="s">
        <v>166</v>
      </c>
      <c r="B140" s="5">
        <f t="shared" ref="B140:B175" si="128">B139+1</f>
        <v>301</v>
      </c>
      <c r="C140" s="5">
        <f t="shared" ref="C140:C158" si="129">C139</f>
        <v>5</v>
      </c>
      <c r="D140" s="34">
        <v>1</v>
      </c>
      <c r="E140" s="34"/>
      <c r="F140" s="34">
        <v>119</v>
      </c>
      <c r="G140" s="34"/>
      <c r="H140" s="34"/>
      <c r="I140" s="35">
        <f t="shared" si="97"/>
        <v>9</v>
      </c>
      <c r="J140" s="34">
        <f t="shared" si="113"/>
        <v>1071</v>
      </c>
      <c r="K140" s="56">
        <f t="shared" si="111"/>
        <v>71.25</v>
      </c>
      <c r="L140" s="76">
        <v>75</v>
      </c>
      <c r="M140" s="77">
        <v>0.95</v>
      </c>
      <c r="N140" s="58">
        <f t="shared" si="124"/>
        <v>3.9915966386554622</v>
      </c>
      <c r="O140" s="34">
        <v>0</v>
      </c>
      <c r="P140" s="58">
        <f t="shared" si="110"/>
        <v>3.9915966386554622</v>
      </c>
      <c r="Q140" s="58" t="str">
        <f t="shared" si="127"/>
        <v>Poor</v>
      </c>
      <c r="R140" s="56">
        <f t="shared" si="114"/>
        <v>38.8125</v>
      </c>
      <c r="S140" s="56">
        <f t="shared" si="115"/>
        <v>0</v>
      </c>
      <c r="T140" s="57">
        <f t="shared" si="125"/>
        <v>0</v>
      </c>
      <c r="U140" s="56">
        <f t="shared" si="126"/>
        <v>38.8125</v>
      </c>
      <c r="V140" s="11"/>
      <c r="W140" s="11"/>
    </row>
    <row r="141" spans="1:23" s="36" customFormat="1" x14ac:dyDescent="0.25">
      <c r="A141" s="55" t="s">
        <v>166</v>
      </c>
      <c r="B141" s="5">
        <f t="shared" si="128"/>
        <v>302</v>
      </c>
      <c r="C141" s="5">
        <f t="shared" si="129"/>
        <v>5</v>
      </c>
      <c r="D141" s="34">
        <v>1</v>
      </c>
      <c r="E141" s="34"/>
      <c r="F141" s="34">
        <v>119</v>
      </c>
      <c r="G141" s="34"/>
      <c r="H141" s="34"/>
      <c r="I141" s="35">
        <f t="shared" si="97"/>
        <v>9</v>
      </c>
      <c r="J141" s="34">
        <f t="shared" si="113"/>
        <v>1071</v>
      </c>
      <c r="K141" s="56">
        <f t="shared" si="111"/>
        <v>19.5</v>
      </c>
      <c r="L141" s="76">
        <v>75</v>
      </c>
      <c r="M141" s="77">
        <v>0.26</v>
      </c>
      <c r="N141" s="58">
        <f t="shared" si="124"/>
        <v>1.0924369747899159</v>
      </c>
      <c r="O141" s="34">
        <v>0</v>
      </c>
      <c r="P141" s="58">
        <f t="shared" si="110"/>
        <v>1.0924369747899159</v>
      </c>
      <c r="Q141" s="65" t="str">
        <f t="shared" si="127"/>
        <v>Very Bad</v>
      </c>
      <c r="R141" s="56">
        <f t="shared" si="114"/>
        <v>38.8125</v>
      </c>
      <c r="S141" s="56">
        <f t="shared" si="115"/>
        <v>0</v>
      </c>
      <c r="T141" s="57">
        <f t="shared" si="125"/>
        <v>0</v>
      </c>
      <c r="U141" s="56">
        <f t="shared" si="126"/>
        <v>38.8125</v>
      </c>
      <c r="V141" s="11"/>
      <c r="W141" s="11"/>
    </row>
    <row r="142" spans="1:23" s="36" customFormat="1" x14ac:dyDescent="0.25">
      <c r="A142" s="55" t="s">
        <v>166</v>
      </c>
      <c r="B142" s="5">
        <f t="shared" si="128"/>
        <v>303</v>
      </c>
      <c r="C142" s="5">
        <f t="shared" si="129"/>
        <v>5</v>
      </c>
      <c r="D142" s="34">
        <v>1</v>
      </c>
      <c r="E142" s="34"/>
      <c r="F142" s="34">
        <v>189</v>
      </c>
      <c r="G142" s="34"/>
      <c r="H142" s="34"/>
      <c r="I142" s="35">
        <f t="shared" si="97"/>
        <v>9</v>
      </c>
      <c r="J142" s="34">
        <f t="shared" si="113"/>
        <v>1701</v>
      </c>
      <c r="K142" s="56">
        <f t="shared" si="111"/>
        <v>95</v>
      </c>
      <c r="L142" s="76">
        <v>100</v>
      </c>
      <c r="M142" s="77">
        <v>0.95</v>
      </c>
      <c r="N142" s="58">
        <f t="shared" si="124"/>
        <v>3.3509700176366843</v>
      </c>
      <c r="O142" s="34">
        <v>0</v>
      </c>
      <c r="P142" s="58">
        <f t="shared" si="110"/>
        <v>3.3509700176366843</v>
      </c>
      <c r="Q142" s="65" t="str">
        <f t="shared" si="127"/>
        <v>Poor</v>
      </c>
      <c r="R142" s="56">
        <f t="shared" si="114"/>
        <v>51.749999999999993</v>
      </c>
      <c r="S142" s="56">
        <f t="shared" si="115"/>
        <v>0</v>
      </c>
      <c r="T142" s="57">
        <f t="shared" si="125"/>
        <v>0</v>
      </c>
      <c r="U142" s="56">
        <f t="shared" si="126"/>
        <v>51.749999999999993</v>
      </c>
      <c r="V142" s="11"/>
      <c r="W142" s="11"/>
    </row>
    <row r="143" spans="1:23" s="36" customFormat="1" x14ac:dyDescent="0.25">
      <c r="A143" s="55" t="s">
        <v>166</v>
      </c>
      <c r="B143" s="5">
        <f t="shared" si="128"/>
        <v>304</v>
      </c>
      <c r="C143" s="5">
        <f t="shared" si="129"/>
        <v>5</v>
      </c>
      <c r="D143" s="34">
        <v>1</v>
      </c>
      <c r="E143" s="34"/>
      <c r="F143" s="34">
        <v>118</v>
      </c>
      <c r="G143" s="34"/>
      <c r="H143" s="34"/>
      <c r="I143" s="35">
        <f t="shared" si="97"/>
        <v>9</v>
      </c>
      <c r="J143" s="34">
        <f t="shared" si="113"/>
        <v>1062</v>
      </c>
      <c r="K143" s="56">
        <f t="shared" si="111"/>
        <v>71.25</v>
      </c>
      <c r="L143" s="76">
        <v>75</v>
      </c>
      <c r="M143" s="77">
        <v>0.95</v>
      </c>
      <c r="N143" s="58">
        <f t="shared" si="124"/>
        <v>4.0254237288135597</v>
      </c>
      <c r="O143" s="34">
        <v>0</v>
      </c>
      <c r="P143" s="58">
        <f t="shared" si="110"/>
        <v>4.0254237288135597</v>
      </c>
      <c r="Q143" s="65" t="str">
        <f t="shared" si="127"/>
        <v>Low</v>
      </c>
      <c r="R143" s="56">
        <f t="shared" si="114"/>
        <v>38.8125</v>
      </c>
      <c r="S143" s="56">
        <f t="shared" si="115"/>
        <v>0</v>
      </c>
      <c r="T143" s="57">
        <f t="shared" si="125"/>
        <v>0</v>
      </c>
      <c r="U143" s="56">
        <f t="shared" si="126"/>
        <v>38.8125</v>
      </c>
      <c r="V143" s="11"/>
      <c r="W143" s="11"/>
    </row>
    <row r="144" spans="1:23" s="36" customFormat="1" x14ac:dyDescent="0.25">
      <c r="A144" s="55" t="s">
        <v>166</v>
      </c>
      <c r="B144" s="5">
        <f t="shared" si="128"/>
        <v>305</v>
      </c>
      <c r="C144" s="5">
        <f t="shared" si="129"/>
        <v>5</v>
      </c>
      <c r="D144" s="34">
        <v>1</v>
      </c>
      <c r="E144" s="34"/>
      <c r="F144" s="34">
        <v>117</v>
      </c>
      <c r="G144" s="34"/>
      <c r="H144" s="34"/>
      <c r="I144" s="35">
        <f t="shared" si="97"/>
        <v>9</v>
      </c>
      <c r="J144" s="34">
        <f t="shared" si="113"/>
        <v>1053</v>
      </c>
      <c r="K144" s="56">
        <f t="shared" si="111"/>
        <v>71.25</v>
      </c>
      <c r="L144" s="76">
        <v>75</v>
      </c>
      <c r="M144" s="77">
        <v>0.95</v>
      </c>
      <c r="N144" s="58">
        <f t="shared" si="124"/>
        <v>4.0598290598290596</v>
      </c>
      <c r="O144" s="34">
        <v>0</v>
      </c>
      <c r="P144" s="58">
        <f t="shared" si="110"/>
        <v>4.0598290598290596</v>
      </c>
      <c r="Q144" s="58" t="str">
        <f t="shared" si="127"/>
        <v>Low</v>
      </c>
      <c r="R144" s="56">
        <f t="shared" si="114"/>
        <v>38.8125</v>
      </c>
      <c r="S144" s="56">
        <f t="shared" si="115"/>
        <v>0</v>
      </c>
      <c r="T144" s="57">
        <f t="shared" si="125"/>
        <v>0</v>
      </c>
      <c r="U144" s="56">
        <f t="shared" si="126"/>
        <v>38.8125</v>
      </c>
      <c r="V144" s="11"/>
      <c r="W144" s="11"/>
    </row>
    <row r="145" spans="1:23" s="36" customFormat="1" x14ac:dyDescent="0.25">
      <c r="A145" s="55" t="s">
        <v>166</v>
      </c>
      <c r="B145" s="5">
        <f t="shared" si="128"/>
        <v>306</v>
      </c>
      <c r="C145" s="5">
        <f t="shared" si="129"/>
        <v>5</v>
      </c>
      <c r="D145" s="34">
        <v>1</v>
      </c>
      <c r="E145" s="34"/>
      <c r="F145" s="34">
        <v>113</v>
      </c>
      <c r="G145" s="34"/>
      <c r="H145" s="34"/>
      <c r="I145" s="35">
        <f t="shared" si="97"/>
        <v>9</v>
      </c>
      <c r="J145" s="34">
        <f t="shared" si="113"/>
        <v>1017</v>
      </c>
      <c r="K145" s="56">
        <f t="shared" si="111"/>
        <v>71.25</v>
      </c>
      <c r="L145" s="76">
        <v>75</v>
      </c>
      <c r="M145" s="77">
        <v>0.95</v>
      </c>
      <c r="N145" s="58">
        <f t="shared" si="124"/>
        <v>4.2035398230088497</v>
      </c>
      <c r="O145" s="34">
        <v>0</v>
      </c>
      <c r="P145" s="58">
        <f t="shared" si="110"/>
        <v>4.2035398230088497</v>
      </c>
      <c r="Q145" s="58" t="str">
        <f t="shared" si="127"/>
        <v>Low</v>
      </c>
      <c r="R145" s="56">
        <f t="shared" si="114"/>
        <v>38.8125</v>
      </c>
      <c r="S145" s="56">
        <f t="shared" si="115"/>
        <v>0</v>
      </c>
      <c r="T145" s="57">
        <f t="shared" si="125"/>
        <v>0</v>
      </c>
      <c r="U145" s="56">
        <f t="shared" si="126"/>
        <v>38.8125</v>
      </c>
      <c r="V145" s="11"/>
      <c r="W145" s="11"/>
    </row>
    <row r="146" spans="1:23" s="36" customFormat="1" x14ac:dyDescent="0.25">
      <c r="A146" s="55" t="s">
        <v>166</v>
      </c>
      <c r="B146" s="5">
        <f>B144+1</f>
        <v>306</v>
      </c>
      <c r="C146" s="5">
        <f t="shared" si="129"/>
        <v>5</v>
      </c>
      <c r="D146" s="34">
        <v>1</v>
      </c>
      <c r="E146" s="34"/>
      <c r="F146" s="34">
        <v>120</v>
      </c>
      <c r="G146" s="34"/>
      <c r="H146" s="34"/>
      <c r="I146" s="35">
        <f t="shared" si="97"/>
        <v>9</v>
      </c>
      <c r="J146" s="34">
        <f t="shared" si="113"/>
        <v>1080</v>
      </c>
      <c r="K146" s="56">
        <f t="shared" si="111"/>
        <v>71.25</v>
      </c>
      <c r="L146" s="76">
        <v>75</v>
      </c>
      <c r="M146" s="77">
        <v>0.95</v>
      </c>
      <c r="N146" s="58">
        <f t="shared" si="124"/>
        <v>3.9583333333333335</v>
      </c>
      <c r="O146" s="34">
        <v>0</v>
      </c>
      <c r="P146" s="58">
        <f t="shared" si="110"/>
        <v>3.9583333333333335</v>
      </c>
      <c r="Q146" s="58" t="str">
        <f t="shared" si="127"/>
        <v>Poor</v>
      </c>
      <c r="R146" s="56">
        <f t="shared" si="114"/>
        <v>38.8125</v>
      </c>
      <c r="S146" s="56">
        <f t="shared" si="115"/>
        <v>0</v>
      </c>
      <c r="T146" s="57">
        <f t="shared" si="125"/>
        <v>0</v>
      </c>
      <c r="U146" s="56">
        <f t="shared" si="126"/>
        <v>38.8125</v>
      </c>
      <c r="V146" s="11"/>
      <c r="W146" s="11"/>
    </row>
    <row r="147" spans="1:23" s="36" customFormat="1" x14ac:dyDescent="0.25">
      <c r="A147" s="55" t="s">
        <v>182</v>
      </c>
      <c r="B147" s="5">
        <f>B143+1</f>
        <v>305</v>
      </c>
      <c r="C147" s="5">
        <f t="shared" si="129"/>
        <v>5</v>
      </c>
      <c r="D147" s="34">
        <v>1</v>
      </c>
      <c r="E147" s="34"/>
      <c r="F147" s="34">
        <v>290</v>
      </c>
      <c r="G147" s="34"/>
      <c r="H147" s="34"/>
      <c r="I147" s="35">
        <f t="shared" si="97"/>
        <v>9</v>
      </c>
      <c r="J147" s="34">
        <f t="shared" si="113"/>
        <v>2610</v>
      </c>
      <c r="K147" s="56">
        <f t="shared" si="111"/>
        <v>190</v>
      </c>
      <c r="L147" s="76">
        <v>200</v>
      </c>
      <c r="M147" s="77">
        <v>0.95</v>
      </c>
      <c r="N147" s="58">
        <f t="shared" si="124"/>
        <v>4.3678160919540234</v>
      </c>
      <c r="O147" s="34">
        <v>0</v>
      </c>
      <c r="P147" s="58">
        <f t="shared" si="110"/>
        <v>4.3678160919540234</v>
      </c>
      <c r="Q147" s="58" t="str">
        <f t="shared" si="127"/>
        <v>Low</v>
      </c>
      <c r="R147" s="56">
        <f t="shared" si="114"/>
        <v>103.49999999999999</v>
      </c>
      <c r="S147" s="56">
        <f t="shared" si="115"/>
        <v>0</v>
      </c>
      <c r="T147" s="57">
        <f t="shared" ref="T147:T161" si="130">S147/R147</f>
        <v>0</v>
      </c>
      <c r="U147" s="56">
        <f t="shared" si="126"/>
        <v>103.49999999999999</v>
      </c>
      <c r="V147" s="11"/>
      <c r="W147" s="11"/>
    </row>
    <row r="148" spans="1:23" s="36" customFormat="1" x14ac:dyDescent="0.25">
      <c r="A148" s="55" t="s">
        <v>183</v>
      </c>
      <c r="B148" s="5">
        <f>B143+1</f>
        <v>305</v>
      </c>
      <c r="C148" s="5">
        <f t="shared" si="129"/>
        <v>5</v>
      </c>
      <c r="D148" s="34">
        <v>1</v>
      </c>
      <c r="E148" s="34"/>
      <c r="F148" s="34">
        <v>280</v>
      </c>
      <c r="G148" s="34"/>
      <c r="H148" s="34"/>
      <c r="I148" s="35">
        <f t="shared" si="97"/>
        <v>9</v>
      </c>
      <c r="J148" s="34">
        <f t="shared" si="113"/>
        <v>2520</v>
      </c>
      <c r="K148" s="56">
        <f t="shared" si="111"/>
        <v>50</v>
      </c>
      <c r="L148" s="76">
        <v>200</v>
      </c>
      <c r="M148" s="77">
        <v>0.25</v>
      </c>
      <c r="N148" s="58">
        <f t="shared" si="124"/>
        <v>1.1904761904761905</v>
      </c>
      <c r="O148" s="34">
        <v>0</v>
      </c>
      <c r="P148" s="58">
        <f t="shared" si="110"/>
        <v>1.1904761904761905</v>
      </c>
      <c r="Q148" s="58" t="str">
        <f t="shared" si="127"/>
        <v>Very Bad</v>
      </c>
      <c r="R148" s="56">
        <f t="shared" si="114"/>
        <v>103.49999999999999</v>
      </c>
      <c r="S148" s="56">
        <f t="shared" si="115"/>
        <v>0</v>
      </c>
      <c r="T148" s="57">
        <f t="shared" si="130"/>
        <v>0</v>
      </c>
      <c r="U148" s="56">
        <f t="shared" si="126"/>
        <v>103.49999999999999</v>
      </c>
      <c r="V148" s="11"/>
      <c r="W148" s="11"/>
    </row>
    <row r="149" spans="1:23" s="36" customFormat="1" x14ac:dyDescent="0.25">
      <c r="A149" s="55" t="s">
        <v>174</v>
      </c>
      <c r="B149" s="5">
        <f>B144+1</f>
        <v>306</v>
      </c>
      <c r="C149" s="5">
        <f t="shared" si="129"/>
        <v>5</v>
      </c>
      <c r="D149" s="34">
        <v>1</v>
      </c>
      <c r="E149" s="34"/>
      <c r="F149" s="34">
        <v>280</v>
      </c>
      <c r="G149" s="34"/>
      <c r="H149" s="34"/>
      <c r="I149" s="35">
        <f t="shared" si="97"/>
        <v>9</v>
      </c>
      <c r="J149" s="34">
        <f t="shared" si="113"/>
        <v>2520</v>
      </c>
      <c r="K149" s="56">
        <f t="shared" si="111"/>
        <v>50</v>
      </c>
      <c r="L149" s="76">
        <v>200</v>
      </c>
      <c r="M149" s="77">
        <v>0.25</v>
      </c>
      <c r="N149" s="58">
        <f t="shared" si="124"/>
        <v>1.1904761904761905</v>
      </c>
      <c r="O149" s="34">
        <v>0</v>
      </c>
      <c r="P149" s="58">
        <f t="shared" si="110"/>
        <v>1.1904761904761905</v>
      </c>
      <c r="Q149" s="58" t="str">
        <f t="shared" si="127"/>
        <v>Very Bad</v>
      </c>
      <c r="R149" s="56">
        <f t="shared" si="114"/>
        <v>103.49999999999999</v>
      </c>
      <c r="S149" s="56">
        <f t="shared" si="115"/>
        <v>0</v>
      </c>
      <c r="T149" s="57">
        <f t="shared" si="130"/>
        <v>0</v>
      </c>
      <c r="U149" s="56">
        <f t="shared" si="126"/>
        <v>103.49999999999999</v>
      </c>
      <c r="V149" s="11"/>
      <c r="W149" s="11"/>
    </row>
    <row r="150" spans="1:23" s="36" customFormat="1" x14ac:dyDescent="0.25">
      <c r="A150" s="55" t="s">
        <v>168</v>
      </c>
      <c r="B150" s="5">
        <f>B149+1</f>
        <v>307</v>
      </c>
      <c r="C150" s="5">
        <f t="shared" si="129"/>
        <v>5</v>
      </c>
      <c r="D150" s="34">
        <v>1</v>
      </c>
      <c r="E150" s="34"/>
      <c r="F150" s="34">
        <v>82</v>
      </c>
      <c r="G150" s="34"/>
      <c r="H150" s="34"/>
      <c r="I150" s="35">
        <f t="shared" ref="I150:I211" si="131">I$15</f>
        <v>9</v>
      </c>
      <c r="J150" s="34">
        <f t="shared" si="113"/>
        <v>738</v>
      </c>
      <c r="K150" s="56">
        <f t="shared" si="111"/>
        <v>47.5</v>
      </c>
      <c r="L150" s="76">
        <v>50</v>
      </c>
      <c r="M150" s="77">
        <v>0.95</v>
      </c>
      <c r="N150" s="58">
        <f t="shared" si="124"/>
        <v>3.8617886178861789</v>
      </c>
      <c r="O150" s="34">
        <v>0</v>
      </c>
      <c r="P150" s="58">
        <f t="shared" si="110"/>
        <v>3.8617886178861789</v>
      </c>
      <c r="Q150" s="58" t="str">
        <f t="shared" si="127"/>
        <v>Poor</v>
      </c>
      <c r="R150" s="56">
        <f t="shared" si="114"/>
        <v>25.874999999999996</v>
      </c>
      <c r="S150" s="56">
        <f t="shared" si="115"/>
        <v>0</v>
      </c>
      <c r="T150" s="57">
        <f t="shared" si="130"/>
        <v>0</v>
      </c>
      <c r="U150" s="56">
        <f t="shared" si="126"/>
        <v>25.874999999999996</v>
      </c>
      <c r="V150" s="11"/>
      <c r="W150" s="11"/>
    </row>
    <row r="151" spans="1:23" s="36" customFormat="1" x14ac:dyDescent="0.25">
      <c r="A151" s="55" t="s">
        <v>169</v>
      </c>
      <c r="B151" s="5">
        <f>B149+1</f>
        <v>307</v>
      </c>
      <c r="C151" s="5">
        <f t="shared" si="129"/>
        <v>5</v>
      </c>
      <c r="D151" s="34">
        <v>1</v>
      </c>
      <c r="E151" s="34"/>
      <c r="F151" s="34">
        <v>72</v>
      </c>
      <c r="G151" s="34"/>
      <c r="H151" s="34"/>
      <c r="I151" s="35">
        <f t="shared" si="131"/>
        <v>9</v>
      </c>
      <c r="J151" s="34">
        <f t="shared" si="113"/>
        <v>648</v>
      </c>
      <c r="K151" s="56">
        <f t="shared" si="111"/>
        <v>47.5</v>
      </c>
      <c r="L151" s="76">
        <v>50</v>
      </c>
      <c r="M151" s="77">
        <v>0.95</v>
      </c>
      <c r="N151" s="58">
        <f t="shared" si="124"/>
        <v>4.3981481481481479</v>
      </c>
      <c r="O151" s="34">
        <v>0</v>
      </c>
      <c r="P151" s="58">
        <f t="shared" si="110"/>
        <v>4.3981481481481479</v>
      </c>
      <c r="Q151" s="58" t="str">
        <f t="shared" si="127"/>
        <v>Low</v>
      </c>
      <c r="R151" s="56">
        <f t="shared" si="114"/>
        <v>25.874999999999996</v>
      </c>
      <c r="S151" s="56">
        <f t="shared" si="115"/>
        <v>0</v>
      </c>
      <c r="T151" s="57">
        <f t="shared" si="130"/>
        <v>0</v>
      </c>
      <c r="U151" s="56">
        <f t="shared" si="126"/>
        <v>25.874999999999996</v>
      </c>
      <c r="V151" s="11"/>
      <c r="W151" s="11"/>
    </row>
    <row r="152" spans="1:23" s="36" customFormat="1" x14ac:dyDescent="0.25">
      <c r="A152" s="55" t="s">
        <v>172</v>
      </c>
      <c r="B152" s="5">
        <f>B150+1</f>
        <v>308</v>
      </c>
      <c r="C152" s="5">
        <f t="shared" si="129"/>
        <v>5</v>
      </c>
      <c r="D152" s="34">
        <v>1</v>
      </c>
      <c r="E152" s="34"/>
      <c r="F152" s="34">
        <v>73</v>
      </c>
      <c r="G152" s="34">
        <f>SUM(F139:F152)</f>
        <v>2093</v>
      </c>
      <c r="H152" s="34"/>
      <c r="I152" s="35">
        <f t="shared" si="131"/>
        <v>9</v>
      </c>
      <c r="J152" s="34">
        <f t="shared" si="113"/>
        <v>657</v>
      </c>
      <c r="K152" s="56">
        <f t="shared" si="111"/>
        <v>47.5</v>
      </c>
      <c r="L152" s="76">
        <v>50</v>
      </c>
      <c r="M152" s="77">
        <v>0.95</v>
      </c>
      <c r="N152" s="58">
        <f t="shared" si="124"/>
        <v>4.3378995433789953</v>
      </c>
      <c r="O152" s="34">
        <v>0</v>
      </c>
      <c r="P152" s="58">
        <f t="shared" si="110"/>
        <v>4.3378995433789953</v>
      </c>
      <c r="Q152" s="58" t="str">
        <f t="shared" si="127"/>
        <v>Low</v>
      </c>
      <c r="R152" s="56">
        <f t="shared" si="114"/>
        <v>25.874999999999996</v>
      </c>
      <c r="S152" s="56">
        <f t="shared" si="115"/>
        <v>0</v>
      </c>
      <c r="T152" s="57">
        <f t="shared" si="130"/>
        <v>0</v>
      </c>
      <c r="U152" s="56">
        <f t="shared" si="126"/>
        <v>25.874999999999996</v>
      </c>
      <c r="V152" s="11"/>
      <c r="W152" s="11"/>
    </row>
    <row r="153" spans="1:23" s="42" customFormat="1" x14ac:dyDescent="0.25">
      <c r="A153" s="66" t="s">
        <v>170</v>
      </c>
      <c r="B153" s="67">
        <f t="shared" si="128"/>
        <v>309</v>
      </c>
      <c r="C153" s="67">
        <f t="shared" si="129"/>
        <v>5</v>
      </c>
      <c r="D153" s="68">
        <v>2</v>
      </c>
      <c r="E153" s="68"/>
      <c r="F153" s="68">
        <v>900</v>
      </c>
      <c r="G153" s="68"/>
      <c r="H153" s="68"/>
      <c r="I153" s="86">
        <f>I$15</f>
        <v>9</v>
      </c>
      <c r="J153" s="68">
        <f t="shared" si="113"/>
        <v>8100</v>
      </c>
      <c r="K153" s="69">
        <f t="shared" si="111"/>
        <v>522.5</v>
      </c>
      <c r="L153" s="80">
        <v>550</v>
      </c>
      <c r="M153" s="81">
        <v>0.95</v>
      </c>
      <c r="N153" s="71">
        <f t="shared" si="124"/>
        <v>3.8703703703703702</v>
      </c>
      <c r="O153" s="68">
        <v>0</v>
      </c>
      <c r="P153" s="71">
        <f t="shared" si="110"/>
        <v>3.8703703703703702</v>
      </c>
      <c r="Q153" s="71" t="str">
        <f t="shared" si="127"/>
        <v>Poor</v>
      </c>
      <c r="R153" s="69">
        <f t="shared" si="114"/>
        <v>284.625</v>
      </c>
      <c r="S153" s="69">
        <f t="shared" si="115"/>
        <v>0</v>
      </c>
      <c r="T153" s="70">
        <f t="shared" si="130"/>
        <v>0</v>
      </c>
      <c r="U153" s="69">
        <f t="shared" si="126"/>
        <v>284.625</v>
      </c>
      <c r="V153" s="47"/>
      <c r="W153" s="47"/>
    </row>
    <row r="154" spans="1:23" s="36" customFormat="1" x14ac:dyDescent="0.25">
      <c r="A154" s="55" t="s">
        <v>166</v>
      </c>
      <c r="B154" s="5">
        <f t="shared" si="128"/>
        <v>310</v>
      </c>
      <c r="C154" s="5">
        <f t="shared" si="129"/>
        <v>5</v>
      </c>
      <c r="D154" s="34">
        <v>2</v>
      </c>
      <c r="E154" s="34"/>
      <c r="F154" s="34">
        <v>131</v>
      </c>
      <c r="G154" s="34"/>
      <c r="H154" s="34"/>
      <c r="I154" s="35">
        <f t="shared" si="131"/>
        <v>9</v>
      </c>
      <c r="J154" s="34">
        <f t="shared" si="113"/>
        <v>1179</v>
      </c>
      <c r="K154" s="56">
        <f t="shared" si="111"/>
        <v>7.5</v>
      </c>
      <c r="L154" s="76">
        <v>75</v>
      </c>
      <c r="M154" s="77">
        <v>0.1</v>
      </c>
      <c r="N154" s="58">
        <f t="shared" si="124"/>
        <v>0.38167938931297712</v>
      </c>
      <c r="O154" s="34">
        <v>0</v>
      </c>
      <c r="P154" s="58">
        <f t="shared" si="110"/>
        <v>0.38167938931297712</v>
      </c>
      <c r="Q154" s="58" t="str">
        <f t="shared" si="127"/>
        <v>Fail</v>
      </c>
      <c r="R154" s="56">
        <f t="shared" si="114"/>
        <v>38.8125</v>
      </c>
      <c r="S154" s="56">
        <f t="shared" si="115"/>
        <v>0</v>
      </c>
      <c r="T154" s="57">
        <f t="shared" si="130"/>
        <v>0</v>
      </c>
      <c r="U154" s="56">
        <f t="shared" si="126"/>
        <v>38.8125</v>
      </c>
      <c r="V154" s="11"/>
      <c r="W154" s="11"/>
    </row>
    <row r="155" spans="1:23" s="36" customFormat="1" x14ac:dyDescent="0.25">
      <c r="A155" s="55" t="s">
        <v>166</v>
      </c>
      <c r="B155" s="5">
        <f t="shared" si="128"/>
        <v>311</v>
      </c>
      <c r="C155" s="5">
        <f t="shared" si="129"/>
        <v>5</v>
      </c>
      <c r="D155" s="34">
        <v>2</v>
      </c>
      <c r="E155" s="34"/>
      <c r="F155" s="34">
        <v>165</v>
      </c>
      <c r="G155" s="34"/>
      <c r="H155" s="34"/>
      <c r="I155" s="35">
        <f t="shared" si="131"/>
        <v>9</v>
      </c>
      <c r="J155" s="34">
        <f t="shared" si="113"/>
        <v>1485</v>
      </c>
      <c r="K155" s="56">
        <f t="shared" si="111"/>
        <v>25</v>
      </c>
      <c r="L155" s="76">
        <v>100</v>
      </c>
      <c r="M155" s="77">
        <v>0.25</v>
      </c>
      <c r="N155" s="58">
        <f t="shared" si="124"/>
        <v>1.0101010101010102</v>
      </c>
      <c r="O155" s="34">
        <v>0</v>
      </c>
      <c r="P155" s="58">
        <f t="shared" si="110"/>
        <v>1.0101010101010102</v>
      </c>
      <c r="Q155" s="58" t="str">
        <f t="shared" si="127"/>
        <v>Very Bad</v>
      </c>
      <c r="R155" s="56">
        <f t="shared" si="114"/>
        <v>51.749999999999993</v>
      </c>
      <c r="S155" s="56">
        <f t="shared" si="115"/>
        <v>0</v>
      </c>
      <c r="T155" s="57">
        <f t="shared" si="130"/>
        <v>0</v>
      </c>
      <c r="U155" s="56">
        <f t="shared" si="126"/>
        <v>51.749999999999993</v>
      </c>
      <c r="V155" s="11"/>
      <c r="W155" s="11"/>
    </row>
    <row r="156" spans="1:23" s="36" customFormat="1" x14ac:dyDescent="0.25">
      <c r="A156" s="55" t="s">
        <v>166</v>
      </c>
      <c r="B156" s="5">
        <f t="shared" si="128"/>
        <v>312</v>
      </c>
      <c r="C156" s="5">
        <f t="shared" si="129"/>
        <v>5</v>
      </c>
      <c r="D156" s="34">
        <v>2</v>
      </c>
      <c r="E156" s="34"/>
      <c r="F156" s="34">
        <v>120</v>
      </c>
      <c r="G156" s="34"/>
      <c r="H156" s="34"/>
      <c r="I156" s="35">
        <f t="shared" si="131"/>
        <v>9</v>
      </c>
      <c r="J156" s="34">
        <f t="shared" si="113"/>
        <v>1080</v>
      </c>
      <c r="K156" s="56">
        <f t="shared" si="111"/>
        <v>7.5</v>
      </c>
      <c r="L156" s="76">
        <v>75</v>
      </c>
      <c r="M156" s="77">
        <v>0.1</v>
      </c>
      <c r="N156" s="58">
        <f t="shared" si="124"/>
        <v>0.41666666666666669</v>
      </c>
      <c r="O156" s="34">
        <v>0</v>
      </c>
      <c r="P156" s="58">
        <f t="shared" si="110"/>
        <v>0.41666666666666669</v>
      </c>
      <c r="Q156" s="58" t="str">
        <f t="shared" si="127"/>
        <v>Fail</v>
      </c>
      <c r="R156" s="56">
        <f t="shared" si="114"/>
        <v>38.8125</v>
      </c>
      <c r="S156" s="56">
        <f t="shared" si="115"/>
        <v>0</v>
      </c>
      <c r="T156" s="57">
        <f t="shared" si="130"/>
        <v>0</v>
      </c>
      <c r="U156" s="56">
        <f t="shared" si="126"/>
        <v>38.8125</v>
      </c>
      <c r="V156" s="11"/>
      <c r="W156" s="11"/>
    </row>
    <row r="157" spans="1:23" s="36" customFormat="1" x14ac:dyDescent="0.25">
      <c r="A157" s="55" t="s">
        <v>166</v>
      </c>
      <c r="B157" s="5">
        <f t="shared" si="128"/>
        <v>313</v>
      </c>
      <c r="C157" s="5">
        <f t="shared" si="129"/>
        <v>5</v>
      </c>
      <c r="D157" s="34">
        <v>2</v>
      </c>
      <c r="E157" s="34"/>
      <c r="F157" s="34">
        <v>120</v>
      </c>
      <c r="G157" s="34"/>
      <c r="H157" s="34"/>
      <c r="I157" s="35">
        <f t="shared" si="131"/>
        <v>9</v>
      </c>
      <c r="J157" s="34">
        <f t="shared" ref="J157:J188" si="132">F157*I157</f>
        <v>1080</v>
      </c>
      <c r="K157" s="56">
        <f t="shared" si="111"/>
        <v>71.25</v>
      </c>
      <c r="L157" s="76">
        <v>75</v>
      </c>
      <c r="M157" s="77">
        <v>0.95</v>
      </c>
      <c r="N157" s="58">
        <f t="shared" si="124"/>
        <v>3.9583333333333335</v>
      </c>
      <c r="O157" s="34">
        <v>0</v>
      </c>
      <c r="P157" s="58">
        <f t="shared" si="110"/>
        <v>3.9583333333333335</v>
      </c>
      <c r="Q157" s="58" t="str">
        <f t="shared" si="127"/>
        <v>Poor</v>
      </c>
      <c r="R157" s="56">
        <f t="shared" si="114"/>
        <v>38.8125</v>
      </c>
      <c r="S157" s="56">
        <f t="shared" si="115"/>
        <v>0</v>
      </c>
      <c r="T157" s="57">
        <f t="shared" si="130"/>
        <v>0</v>
      </c>
      <c r="U157" s="56">
        <f t="shared" si="126"/>
        <v>38.8125</v>
      </c>
      <c r="V157" s="11"/>
      <c r="W157" s="11"/>
    </row>
    <row r="158" spans="1:23" s="36" customFormat="1" x14ac:dyDescent="0.25">
      <c r="A158" s="55" t="s">
        <v>166</v>
      </c>
      <c r="B158" s="5">
        <f>B156+1</f>
        <v>313</v>
      </c>
      <c r="C158" s="5">
        <f t="shared" si="129"/>
        <v>5</v>
      </c>
      <c r="D158" s="34">
        <v>2</v>
      </c>
      <c r="E158" s="34"/>
      <c r="F158" s="34">
        <v>165</v>
      </c>
      <c r="G158" s="34"/>
      <c r="H158" s="34"/>
      <c r="I158" s="35">
        <f t="shared" si="131"/>
        <v>9</v>
      </c>
      <c r="J158" s="34">
        <f t="shared" si="132"/>
        <v>1485</v>
      </c>
      <c r="K158" s="56">
        <f t="shared" si="111"/>
        <v>95</v>
      </c>
      <c r="L158" s="76">
        <v>100</v>
      </c>
      <c r="M158" s="77">
        <v>0.95</v>
      </c>
      <c r="N158" s="58">
        <f t="shared" si="124"/>
        <v>3.8383838383838382</v>
      </c>
      <c r="O158" s="34">
        <v>0</v>
      </c>
      <c r="P158" s="58">
        <f t="shared" si="110"/>
        <v>3.8383838383838382</v>
      </c>
      <c r="Q158" s="58" t="str">
        <f t="shared" si="127"/>
        <v>Poor</v>
      </c>
      <c r="R158" s="56">
        <f t="shared" si="114"/>
        <v>51.749999999999993</v>
      </c>
      <c r="S158" s="56">
        <f t="shared" si="115"/>
        <v>0</v>
      </c>
      <c r="T158" s="57">
        <f t="shared" si="130"/>
        <v>0</v>
      </c>
      <c r="U158" s="56">
        <f t="shared" si="126"/>
        <v>51.749999999999993</v>
      </c>
      <c r="V158" s="11"/>
      <c r="W158" s="11"/>
    </row>
    <row r="159" spans="1:23" s="36" customFormat="1" x14ac:dyDescent="0.25">
      <c r="A159" s="55" t="s">
        <v>166</v>
      </c>
      <c r="B159" s="5">
        <f>B157+1</f>
        <v>314</v>
      </c>
      <c r="C159" s="5">
        <f>C158</f>
        <v>5</v>
      </c>
      <c r="D159" s="34">
        <v>2</v>
      </c>
      <c r="E159" s="34"/>
      <c r="F159" s="34">
        <v>131</v>
      </c>
      <c r="G159" s="34"/>
      <c r="H159" s="34"/>
      <c r="I159" s="35">
        <f t="shared" si="131"/>
        <v>9</v>
      </c>
      <c r="J159" s="34">
        <f t="shared" si="132"/>
        <v>1179</v>
      </c>
      <c r="K159" s="56">
        <f t="shared" si="111"/>
        <v>95</v>
      </c>
      <c r="L159" s="76">
        <v>100</v>
      </c>
      <c r="M159" s="77">
        <v>0.95</v>
      </c>
      <c r="N159" s="58">
        <f t="shared" si="124"/>
        <v>4.8346055979643765</v>
      </c>
      <c r="O159" s="34">
        <v>0</v>
      </c>
      <c r="P159" s="58">
        <f t="shared" si="110"/>
        <v>4.8346055979643765</v>
      </c>
      <c r="Q159" s="58" t="str">
        <f t="shared" si="127"/>
        <v>Low</v>
      </c>
      <c r="R159" s="56">
        <f t="shared" si="114"/>
        <v>51.749999999999993</v>
      </c>
      <c r="S159" s="56">
        <f t="shared" si="115"/>
        <v>0</v>
      </c>
      <c r="T159" s="57">
        <f t="shared" si="130"/>
        <v>0</v>
      </c>
      <c r="U159" s="56">
        <f t="shared" si="126"/>
        <v>51.749999999999993</v>
      </c>
      <c r="V159" s="11"/>
      <c r="W159" s="11"/>
    </row>
    <row r="160" spans="1:23" s="36" customFormat="1" x14ac:dyDescent="0.25">
      <c r="A160" s="55" t="s">
        <v>167</v>
      </c>
      <c r="B160" s="5">
        <f t="shared" si="128"/>
        <v>315</v>
      </c>
      <c r="C160" s="5">
        <f t="shared" ref="C160:C166" si="133">C159</f>
        <v>5</v>
      </c>
      <c r="D160" s="34">
        <v>2</v>
      </c>
      <c r="E160" s="34"/>
      <c r="F160" s="34">
        <v>900</v>
      </c>
      <c r="G160" s="34">
        <f>SUM(F153:F160)</f>
        <v>2632</v>
      </c>
      <c r="H160" s="34"/>
      <c r="I160" s="35">
        <f t="shared" si="131"/>
        <v>9</v>
      </c>
      <c r="J160" s="34">
        <f t="shared" si="132"/>
        <v>8100</v>
      </c>
      <c r="K160" s="56">
        <f t="shared" si="111"/>
        <v>50</v>
      </c>
      <c r="L160" s="76">
        <v>200</v>
      </c>
      <c r="M160" s="77">
        <v>0.25</v>
      </c>
      <c r="N160" s="58">
        <f t="shared" si="124"/>
        <v>0.37037037037037035</v>
      </c>
      <c r="O160" s="34">
        <v>0</v>
      </c>
      <c r="P160" s="58">
        <f t="shared" ref="P160:P221" si="134">N160+O160</f>
        <v>0.37037037037037035</v>
      </c>
      <c r="Q160" s="65" t="str">
        <f t="shared" si="127"/>
        <v>Fail</v>
      </c>
      <c r="R160" s="56">
        <f t="shared" si="114"/>
        <v>103.49999999999999</v>
      </c>
      <c r="S160" s="56">
        <f t="shared" si="115"/>
        <v>0</v>
      </c>
      <c r="T160" s="57">
        <f t="shared" si="130"/>
        <v>0</v>
      </c>
      <c r="U160" s="56">
        <f t="shared" si="126"/>
        <v>103.49999999999999</v>
      </c>
      <c r="V160" s="11"/>
      <c r="W160" s="11"/>
    </row>
    <row r="161" spans="1:23" s="42" customFormat="1" x14ac:dyDescent="0.25">
      <c r="A161" s="66" t="s">
        <v>196</v>
      </c>
      <c r="B161" s="67">
        <f t="shared" si="128"/>
        <v>316</v>
      </c>
      <c r="C161" s="67">
        <f t="shared" si="133"/>
        <v>5</v>
      </c>
      <c r="D161" s="68">
        <v>3</v>
      </c>
      <c r="E161" s="68"/>
      <c r="F161" s="68">
        <v>423</v>
      </c>
      <c r="G161" s="68"/>
      <c r="H161" s="68"/>
      <c r="I161" s="85">
        <f t="shared" si="131"/>
        <v>9</v>
      </c>
      <c r="J161" s="68">
        <f t="shared" si="132"/>
        <v>3807</v>
      </c>
      <c r="K161" s="69">
        <f t="shared" si="111"/>
        <v>285</v>
      </c>
      <c r="L161" s="80">
        <v>300</v>
      </c>
      <c r="M161" s="81">
        <v>0.95</v>
      </c>
      <c r="N161" s="71">
        <f t="shared" si="124"/>
        <v>4.4917257683215128</v>
      </c>
      <c r="O161" s="68">
        <v>0</v>
      </c>
      <c r="P161" s="71">
        <f t="shared" si="134"/>
        <v>4.4917257683215128</v>
      </c>
      <c r="Q161" s="71" t="str">
        <f t="shared" si="127"/>
        <v>Low</v>
      </c>
      <c r="R161" s="69">
        <f t="shared" si="114"/>
        <v>155.25</v>
      </c>
      <c r="S161" s="69">
        <f t="shared" si="115"/>
        <v>0</v>
      </c>
      <c r="T161" s="70">
        <f t="shared" si="130"/>
        <v>0</v>
      </c>
      <c r="U161" s="69">
        <f t="shared" si="126"/>
        <v>155.25</v>
      </c>
      <c r="V161" s="47"/>
      <c r="W161" s="47"/>
    </row>
    <row r="162" spans="1:23" s="36" customFormat="1" x14ac:dyDescent="0.25">
      <c r="A162" s="55" t="s">
        <v>166</v>
      </c>
      <c r="B162" s="5">
        <f t="shared" si="128"/>
        <v>317</v>
      </c>
      <c r="C162" s="5">
        <f t="shared" ref="C162" si="135">C161</f>
        <v>5</v>
      </c>
      <c r="D162" s="34">
        <v>3</v>
      </c>
      <c r="E162" s="34"/>
      <c r="F162" s="34">
        <v>92</v>
      </c>
      <c r="G162" s="34"/>
      <c r="H162" s="34"/>
      <c r="I162" s="35">
        <f t="shared" si="131"/>
        <v>9</v>
      </c>
      <c r="J162" s="34">
        <f t="shared" si="132"/>
        <v>828</v>
      </c>
      <c r="K162" s="56">
        <f t="shared" ref="K162:K222" si="136">L162*M162</f>
        <v>71.25</v>
      </c>
      <c r="L162" s="76">
        <v>75</v>
      </c>
      <c r="M162" s="77">
        <v>0.95</v>
      </c>
      <c r="N162" s="58">
        <f t="shared" si="124"/>
        <v>5.1630434782608692</v>
      </c>
      <c r="O162" s="34">
        <v>0</v>
      </c>
      <c r="P162" s="58">
        <f t="shared" si="134"/>
        <v>5.1630434782608692</v>
      </c>
      <c r="Q162" s="58" t="str">
        <f t="shared" si="127"/>
        <v>CDC LVL</v>
      </c>
      <c r="R162" s="56">
        <f t="shared" si="114"/>
        <v>38.8125</v>
      </c>
      <c r="S162" s="56">
        <f t="shared" si="115"/>
        <v>0</v>
      </c>
      <c r="T162" s="57">
        <f t="shared" ref="T162:T173" si="137">S162/R162</f>
        <v>0</v>
      </c>
      <c r="U162" s="56">
        <f t="shared" si="126"/>
        <v>38.8125</v>
      </c>
      <c r="V162" s="11"/>
      <c r="W162" s="11"/>
    </row>
    <row r="163" spans="1:23" s="36" customFormat="1" x14ac:dyDescent="0.25">
      <c r="A163" s="55" t="s">
        <v>166</v>
      </c>
      <c r="B163" s="5">
        <f t="shared" si="128"/>
        <v>318</v>
      </c>
      <c r="C163" s="5">
        <f t="shared" si="133"/>
        <v>5</v>
      </c>
      <c r="D163" s="34">
        <v>3</v>
      </c>
      <c r="E163" s="34"/>
      <c r="F163" s="34">
        <v>105</v>
      </c>
      <c r="G163" s="34"/>
      <c r="H163" s="34"/>
      <c r="I163" s="35">
        <f t="shared" si="131"/>
        <v>9</v>
      </c>
      <c r="J163" s="34">
        <f t="shared" si="132"/>
        <v>945</v>
      </c>
      <c r="K163" s="56">
        <f t="shared" si="136"/>
        <v>71.25</v>
      </c>
      <c r="L163" s="76">
        <v>75</v>
      </c>
      <c r="M163" s="77">
        <v>0.95</v>
      </c>
      <c r="N163" s="58">
        <f t="shared" si="124"/>
        <v>4.5238095238095237</v>
      </c>
      <c r="O163" s="34">
        <v>0</v>
      </c>
      <c r="P163" s="58">
        <f t="shared" si="134"/>
        <v>4.5238095238095237</v>
      </c>
      <c r="Q163" s="58" t="str">
        <f t="shared" si="127"/>
        <v>Low</v>
      </c>
      <c r="R163" s="56">
        <f t="shared" si="114"/>
        <v>38.8125</v>
      </c>
      <c r="S163" s="56">
        <f t="shared" si="115"/>
        <v>0</v>
      </c>
      <c r="T163" s="57">
        <f t="shared" si="137"/>
        <v>0</v>
      </c>
      <c r="U163" s="56">
        <f t="shared" si="126"/>
        <v>38.8125</v>
      </c>
      <c r="V163" s="11"/>
      <c r="W163" s="11"/>
    </row>
    <row r="164" spans="1:23" s="36" customFormat="1" x14ac:dyDescent="0.25">
      <c r="A164" s="55" t="s">
        <v>166</v>
      </c>
      <c r="B164" s="5">
        <f t="shared" si="128"/>
        <v>319</v>
      </c>
      <c r="C164" s="5">
        <f t="shared" si="133"/>
        <v>5</v>
      </c>
      <c r="D164" s="34">
        <v>3</v>
      </c>
      <c r="E164" s="34"/>
      <c r="F164" s="34">
        <v>118</v>
      </c>
      <c r="G164" s="34"/>
      <c r="H164" s="34"/>
      <c r="I164" s="35">
        <f t="shared" si="131"/>
        <v>9</v>
      </c>
      <c r="J164" s="34">
        <f t="shared" si="132"/>
        <v>1062</v>
      </c>
      <c r="K164" s="56">
        <f t="shared" si="136"/>
        <v>71.25</v>
      </c>
      <c r="L164" s="76">
        <v>75</v>
      </c>
      <c r="M164" s="77">
        <v>0.95</v>
      </c>
      <c r="N164" s="58">
        <f t="shared" si="124"/>
        <v>4.0254237288135597</v>
      </c>
      <c r="O164" s="34">
        <v>0</v>
      </c>
      <c r="P164" s="58">
        <f t="shared" si="134"/>
        <v>4.0254237288135597</v>
      </c>
      <c r="Q164" s="58" t="str">
        <f t="shared" si="127"/>
        <v>Low</v>
      </c>
      <c r="R164" s="56">
        <f t="shared" ref="R164:R222" si="138">$B$10*L164</f>
        <v>38.8125</v>
      </c>
      <c r="S164" s="56">
        <f t="shared" ref="S164:S222" si="139">$B$12*J164*(O164/12)</f>
        <v>0</v>
      </c>
      <c r="T164" s="57">
        <f t="shared" si="137"/>
        <v>0</v>
      </c>
      <c r="U164" s="56">
        <f t="shared" si="126"/>
        <v>38.8125</v>
      </c>
      <c r="V164" s="11"/>
      <c r="W164" s="11"/>
    </row>
    <row r="165" spans="1:23" s="36" customFormat="1" x14ac:dyDescent="0.25">
      <c r="A165" s="55" t="s">
        <v>166</v>
      </c>
      <c r="B165" s="5">
        <f t="shared" si="128"/>
        <v>320</v>
      </c>
      <c r="C165" s="5">
        <f t="shared" si="133"/>
        <v>5</v>
      </c>
      <c r="D165" s="34">
        <v>3</v>
      </c>
      <c r="E165" s="34"/>
      <c r="F165" s="34">
        <v>116</v>
      </c>
      <c r="G165" s="34"/>
      <c r="H165" s="34"/>
      <c r="I165" s="35">
        <f t="shared" si="131"/>
        <v>9</v>
      </c>
      <c r="J165" s="34">
        <f t="shared" si="132"/>
        <v>1044</v>
      </c>
      <c r="K165" s="56">
        <f t="shared" si="136"/>
        <v>71.25</v>
      </c>
      <c r="L165" s="76">
        <v>75</v>
      </c>
      <c r="M165" s="77">
        <v>0.95</v>
      </c>
      <c r="N165" s="58">
        <f t="shared" si="124"/>
        <v>4.0948275862068968</v>
      </c>
      <c r="O165" s="34">
        <v>0</v>
      </c>
      <c r="P165" s="58">
        <f t="shared" si="134"/>
        <v>4.0948275862068968</v>
      </c>
      <c r="Q165" s="58" t="str">
        <f t="shared" si="127"/>
        <v>Low</v>
      </c>
      <c r="R165" s="56">
        <f t="shared" si="138"/>
        <v>38.8125</v>
      </c>
      <c r="S165" s="56">
        <f t="shared" si="139"/>
        <v>0</v>
      </c>
      <c r="T165" s="57">
        <f t="shared" si="137"/>
        <v>0</v>
      </c>
      <c r="U165" s="56">
        <f t="shared" si="126"/>
        <v>38.8125</v>
      </c>
      <c r="V165" s="11"/>
      <c r="W165" s="11"/>
    </row>
    <row r="166" spans="1:23" s="36" customFormat="1" x14ac:dyDescent="0.25">
      <c r="A166" s="55" t="s">
        <v>166</v>
      </c>
      <c r="B166" s="5">
        <f t="shared" si="128"/>
        <v>321</v>
      </c>
      <c r="C166" s="5">
        <f t="shared" si="133"/>
        <v>5</v>
      </c>
      <c r="D166" s="34">
        <v>3</v>
      </c>
      <c r="E166" s="34"/>
      <c r="F166" s="34">
        <v>118</v>
      </c>
      <c r="G166" s="34"/>
      <c r="H166" s="34"/>
      <c r="I166" s="35">
        <f t="shared" si="131"/>
        <v>9</v>
      </c>
      <c r="J166" s="34">
        <f t="shared" si="132"/>
        <v>1062</v>
      </c>
      <c r="K166" s="56">
        <f t="shared" si="136"/>
        <v>71.25</v>
      </c>
      <c r="L166" s="76">
        <v>75</v>
      </c>
      <c r="M166" s="77">
        <v>0.95</v>
      </c>
      <c r="N166" s="58">
        <f t="shared" si="124"/>
        <v>4.0254237288135597</v>
      </c>
      <c r="O166" s="34">
        <v>0</v>
      </c>
      <c r="P166" s="58">
        <f t="shared" si="134"/>
        <v>4.0254237288135597</v>
      </c>
      <c r="Q166" s="58" t="str">
        <f t="shared" si="127"/>
        <v>Low</v>
      </c>
      <c r="R166" s="56">
        <f t="shared" si="138"/>
        <v>38.8125</v>
      </c>
      <c r="S166" s="56">
        <f t="shared" si="139"/>
        <v>0</v>
      </c>
      <c r="T166" s="57">
        <f t="shared" si="137"/>
        <v>0</v>
      </c>
      <c r="U166" s="56">
        <f t="shared" si="126"/>
        <v>38.8125</v>
      </c>
      <c r="V166" s="11"/>
      <c r="W166" s="11"/>
    </row>
    <row r="167" spans="1:23" s="36" customFormat="1" x14ac:dyDescent="0.25">
      <c r="A167" s="55" t="s">
        <v>166</v>
      </c>
      <c r="B167" s="5">
        <f>B165+1</f>
        <v>321</v>
      </c>
      <c r="C167" s="5">
        <f>C165</f>
        <v>5</v>
      </c>
      <c r="D167" s="34">
        <v>3</v>
      </c>
      <c r="E167" s="34"/>
      <c r="F167" s="34">
        <v>118</v>
      </c>
      <c r="G167" s="34"/>
      <c r="H167" s="34"/>
      <c r="I167" s="35">
        <f t="shared" si="131"/>
        <v>9</v>
      </c>
      <c r="J167" s="34">
        <f t="shared" si="132"/>
        <v>1062</v>
      </c>
      <c r="K167" s="56">
        <f t="shared" si="136"/>
        <v>71.25</v>
      </c>
      <c r="L167" s="76">
        <v>75</v>
      </c>
      <c r="M167" s="77">
        <v>0.95</v>
      </c>
      <c r="N167" s="58">
        <f t="shared" si="124"/>
        <v>4.0254237288135597</v>
      </c>
      <c r="O167" s="34">
        <v>0</v>
      </c>
      <c r="P167" s="58">
        <f t="shared" si="134"/>
        <v>4.0254237288135597</v>
      </c>
      <c r="Q167" s="58" t="str">
        <f t="shared" si="127"/>
        <v>Low</v>
      </c>
      <c r="R167" s="56">
        <f t="shared" si="138"/>
        <v>38.8125</v>
      </c>
      <c r="S167" s="56">
        <f t="shared" si="139"/>
        <v>0</v>
      </c>
      <c r="T167" s="57">
        <f t="shared" si="137"/>
        <v>0</v>
      </c>
      <c r="U167" s="56">
        <f t="shared" si="126"/>
        <v>38.8125</v>
      </c>
      <c r="V167" s="11"/>
      <c r="W167" s="11"/>
    </row>
    <row r="168" spans="1:23" s="36" customFormat="1" x14ac:dyDescent="0.25">
      <c r="A168" s="55" t="s">
        <v>166</v>
      </c>
      <c r="B168" s="5">
        <f>B165+1</f>
        <v>321</v>
      </c>
      <c r="C168" s="5">
        <f>C165</f>
        <v>5</v>
      </c>
      <c r="D168" s="34">
        <v>3</v>
      </c>
      <c r="E168" s="34"/>
      <c r="F168" s="34">
        <v>116</v>
      </c>
      <c r="G168" s="34"/>
      <c r="H168" s="34"/>
      <c r="I168" s="35">
        <f t="shared" si="131"/>
        <v>9</v>
      </c>
      <c r="J168" s="34">
        <f t="shared" si="132"/>
        <v>1044</v>
      </c>
      <c r="K168" s="56">
        <f t="shared" si="136"/>
        <v>71.25</v>
      </c>
      <c r="L168" s="76">
        <v>75</v>
      </c>
      <c r="M168" s="77">
        <v>0.95</v>
      </c>
      <c r="N168" s="58">
        <f t="shared" si="124"/>
        <v>4.0948275862068968</v>
      </c>
      <c r="O168" s="34">
        <v>0</v>
      </c>
      <c r="P168" s="58">
        <f t="shared" si="134"/>
        <v>4.0948275862068968</v>
      </c>
      <c r="Q168" s="58" t="str">
        <f t="shared" si="127"/>
        <v>Low</v>
      </c>
      <c r="R168" s="56">
        <f t="shared" si="138"/>
        <v>38.8125</v>
      </c>
      <c r="S168" s="56">
        <f t="shared" si="139"/>
        <v>0</v>
      </c>
      <c r="T168" s="57">
        <f t="shared" si="137"/>
        <v>0</v>
      </c>
      <c r="U168" s="56">
        <f t="shared" si="126"/>
        <v>38.8125</v>
      </c>
      <c r="V168" s="11"/>
      <c r="W168" s="11"/>
    </row>
    <row r="169" spans="1:23" s="36" customFormat="1" x14ac:dyDescent="0.25">
      <c r="A169" s="55" t="s">
        <v>166</v>
      </c>
      <c r="B169" s="5">
        <f>B166+1</f>
        <v>322</v>
      </c>
      <c r="C169" s="5">
        <f>C166</f>
        <v>5</v>
      </c>
      <c r="D169" s="34">
        <v>3</v>
      </c>
      <c r="E169" s="34"/>
      <c r="F169" s="34">
        <v>119</v>
      </c>
      <c r="G169" s="34"/>
      <c r="H169" s="34"/>
      <c r="I169" s="35">
        <f t="shared" si="131"/>
        <v>9</v>
      </c>
      <c r="J169" s="34">
        <f t="shared" si="132"/>
        <v>1071</v>
      </c>
      <c r="K169" s="56">
        <f t="shared" si="136"/>
        <v>71.25</v>
      </c>
      <c r="L169" s="76">
        <v>75</v>
      </c>
      <c r="M169" s="77">
        <v>0.95</v>
      </c>
      <c r="N169" s="58">
        <f t="shared" si="124"/>
        <v>3.9915966386554622</v>
      </c>
      <c r="O169" s="34">
        <v>0</v>
      </c>
      <c r="P169" s="58">
        <f t="shared" si="134"/>
        <v>3.9915966386554622</v>
      </c>
      <c r="Q169" s="58" t="str">
        <f t="shared" si="127"/>
        <v>Poor</v>
      </c>
      <c r="R169" s="56">
        <f t="shared" si="138"/>
        <v>38.8125</v>
      </c>
      <c r="S169" s="56">
        <f t="shared" si="139"/>
        <v>0</v>
      </c>
      <c r="T169" s="57">
        <f t="shared" si="137"/>
        <v>0</v>
      </c>
      <c r="U169" s="56">
        <f t="shared" si="126"/>
        <v>38.8125</v>
      </c>
      <c r="V169" s="11"/>
      <c r="W169" s="11"/>
    </row>
    <row r="170" spans="1:23" s="36" customFormat="1" x14ac:dyDescent="0.25">
      <c r="A170" s="55" t="s">
        <v>176</v>
      </c>
      <c r="B170" s="5">
        <f t="shared" si="128"/>
        <v>323</v>
      </c>
      <c r="C170" s="5">
        <f t="shared" ref="C170:C177" si="140">C169</f>
        <v>5</v>
      </c>
      <c r="D170" s="34">
        <v>3</v>
      </c>
      <c r="E170" s="34"/>
      <c r="F170" s="34">
        <v>598</v>
      </c>
      <c r="G170" s="34"/>
      <c r="H170" s="34"/>
      <c r="I170" s="35">
        <f t="shared" si="131"/>
        <v>9</v>
      </c>
      <c r="J170" s="34">
        <f t="shared" si="132"/>
        <v>5382</v>
      </c>
      <c r="K170" s="56">
        <f t="shared" si="136"/>
        <v>30</v>
      </c>
      <c r="L170" s="76">
        <v>300</v>
      </c>
      <c r="M170" s="77">
        <v>0.1</v>
      </c>
      <c r="N170" s="58">
        <f t="shared" si="124"/>
        <v>0.33444816053511706</v>
      </c>
      <c r="O170" s="34">
        <v>0</v>
      </c>
      <c r="P170" s="58">
        <f t="shared" si="134"/>
        <v>0.33444816053511706</v>
      </c>
      <c r="Q170" s="65" t="str">
        <f t="shared" si="127"/>
        <v>Fail</v>
      </c>
      <c r="R170" s="56">
        <f t="shared" si="138"/>
        <v>155.25</v>
      </c>
      <c r="S170" s="56">
        <f t="shared" si="139"/>
        <v>0</v>
      </c>
      <c r="T170" s="57">
        <f t="shared" si="137"/>
        <v>0</v>
      </c>
      <c r="U170" s="56">
        <f t="shared" si="126"/>
        <v>155.25</v>
      </c>
      <c r="V170" s="11"/>
      <c r="W170" s="11"/>
    </row>
    <row r="171" spans="1:23" s="36" customFormat="1" x14ac:dyDescent="0.25">
      <c r="A171" s="55" t="s">
        <v>175</v>
      </c>
      <c r="B171" s="5">
        <f t="shared" si="128"/>
        <v>324</v>
      </c>
      <c r="C171" s="5">
        <f t="shared" si="140"/>
        <v>5</v>
      </c>
      <c r="D171" s="34">
        <v>3</v>
      </c>
      <c r="E171" s="34"/>
      <c r="F171" s="34">
        <v>172</v>
      </c>
      <c r="G171" s="34">
        <f>SUM(F161:F171)</f>
        <v>2095</v>
      </c>
      <c r="H171" s="34"/>
      <c r="I171" s="35">
        <f t="shared" si="131"/>
        <v>9</v>
      </c>
      <c r="J171" s="34">
        <f t="shared" si="132"/>
        <v>1548</v>
      </c>
      <c r="K171" s="56">
        <f t="shared" si="136"/>
        <v>10</v>
      </c>
      <c r="L171" s="76">
        <v>100</v>
      </c>
      <c r="M171" s="77">
        <v>0.1</v>
      </c>
      <c r="N171" s="58">
        <f t="shared" si="124"/>
        <v>0.38759689922480622</v>
      </c>
      <c r="O171" s="34">
        <v>0</v>
      </c>
      <c r="P171" s="58">
        <f t="shared" si="134"/>
        <v>0.38759689922480622</v>
      </c>
      <c r="Q171" s="65" t="str">
        <f t="shared" si="127"/>
        <v>Fail</v>
      </c>
      <c r="R171" s="56">
        <f t="shared" si="138"/>
        <v>51.749999999999993</v>
      </c>
      <c r="S171" s="56">
        <f t="shared" si="139"/>
        <v>0</v>
      </c>
      <c r="T171" s="57">
        <f t="shared" si="137"/>
        <v>0</v>
      </c>
      <c r="U171" s="56">
        <f t="shared" si="126"/>
        <v>51.749999999999993</v>
      </c>
      <c r="V171" s="11"/>
      <c r="W171" s="11"/>
    </row>
    <row r="172" spans="1:23" s="42" customFormat="1" x14ac:dyDescent="0.25">
      <c r="A172" s="66" t="s">
        <v>181</v>
      </c>
      <c r="B172" s="67">
        <f t="shared" si="128"/>
        <v>325</v>
      </c>
      <c r="C172" s="67">
        <f t="shared" si="140"/>
        <v>5</v>
      </c>
      <c r="D172" s="68">
        <v>4</v>
      </c>
      <c r="E172" s="68"/>
      <c r="F172" s="68">
        <v>207</v>
      </c>
      <c r="G172" s="68"/>
      <c r="H172" s="68"/>
      <c r="I172" s="85">
        <f t="shared" si="131"/>
        <v>9</v>
      </c>
      <c r="J172" s="68">
        <f t="shared" si="132"/>
        <v>1863</v>
      </c>
      <c r="K172" s="69">
        <f t="shared" si="136"/>
        <v>95</v>
      </c>
      <c r="L172" s="80">
        <v>100</v>
      </c>
      <c r="M172" s="81">
        <v>0.95</v>
      </c>
      <c r="N172" s="71">
        <f t="shared" si="124"/>
        <v>3.0595813204508855</v>
      </c>
      <c r="O172" s="68">
        <v>0</v>
      </c>
      <c r="P172" s="71">
        <f t="shared" si="134"/>
        <v>3.0595813204508855</v>
      </c>
      <c r="Q172" s="71" t="str">
        <f t="shared" si="127"/>
        <v>Poor</v>
      </c>
      <c r="R172" s="69">
        <f t="shared" si="138"/>
        <v>51.749999999999993</v>
      </c>
      <c r="S172" s="69">
        <f t="shared" si="139"/>
        <v>0</v>
      </c>
      <c r="T172" s="70">
        <f t="shared" si="137"/>
        <v>0</v>
      </c>
      <c r="U172" s="69">
        <f t="shared" si="126"/>
        <v>51.749999999999993</v>
      </c>
      <c r="V172" s="47"/>
      <c r="W172" s="47"/>
    </row>
    <row r="173" spans="1:23" s="36" customFormat="1" x14ac:dyDescent="0.25">
      <c r="A173" s="55" t="s">
        <v>176</v>
      </c>
      <c r="B173" s="5">
        <f t="shared" si="128"/>
        <v>326</v>
      </c>
      <c r="C173" s="5">
        <f t="shared" si="140"/>
        <v>5</v>
      </c>
      <c r="D173" s="34">
        <v>4</v>
      </c>
      <c r="E173" s="34"/>
      <c r="F173" s="34">
        <v>600</v>
      </c>
      <c r="G173" s="34"/>
      <c r="H173" s="34"/>
      <c r="I173" s="35">
        <f t="shared" si="131"/>
        <v>9</v>
      </c>
      <c r="J173" s="34">
        <f t="shared" si="132"/>
        <v>5400</v>
      </c>
      <c r="K173" s="56">
        <f t="shared" si="136"/>
        <v>332.5</v>
      </c>
      <c r="L173" s="76">
        <v>350</v>
      </c>
      <c r="M173" s="77">
        <v>0.95</v>
      </c>
      <c r="N173" s="58">
        <f t="shared" si="124"/>
        <v>3.6944444444444446</v>
      </c>
      <c r="O173" s="34">
        <v>0</v>
      </c>
      <c r="P173" s="58">
        <f t="shared" si="134"/>
        <v>3.6944444444444446</v>
      </c>
      <c r="Q173" s="58" t="str">
        <f t="shared" si="127"/>
        <v>Poor</v>
      </c>
      <c r="R173" s="56">
        <f t="shared" si="138"/>
        <v>181.125</v>
      </c>
      <c r="S173" s="56">
        <f t="shared" si="139"/>
        <v>0</v>
      </c>
      <c r="T173" s="57">
        <f t="shared" si="137"/>
        <v>0</v>
      </c>
      <c r="U173" s="56">
        <f t="shared" si="126"/>
        <v>181.125</v>
      </c>
      <c r="V173" s="11"/>
      <c r="W173" s="11"/>
    </row>
    <row r="174" spans="1:23" s="36" customFormat="1" x14ac:dyDescent="0.25">
      <c r="A174" s="55" t="s">
        <v>177</v>
      </c>
      <c r="B174" s="5">
        <f t="shared" si="128"/>
        <v>327</v>
      </c>
      <c r="C174" s="5">
        <f t="shared" si="140"/>
        <v>5</v>
      </c>
      <c r="D174" s="34">
        <v>4</v>
      </c>
      <c r="E174" s="34"/>
      <c r="F174" s="34">
        <v>400</v>
      </c>
      <c r="G174" s="34"/>
      <c r="H174" s="34"/>
      <c r="I174" s="35">
        <f t="shared" si="131"/>
        <v>9</v>
      </c>
      <c r="J174" s="34">
        <f t="shared" si="132"/>
        <v>3600</v>
      </c>
      <c r="K174" s="56">
        <f t="shared" si="136"/>
        <v>190</v>
      </c>
      <c r="L174" s="76">
        <v>200</v>
      </c>
      <c r="M174" s="77">
        <v>0.95</v>
      </c>
      <c r="N174" s="58">
        <f t="shared" ref="N174:N229" si="141">K174*60/J174</f>
        <v>3.1666666666666665</v>
      </c>
      <c r="O174" s="34">
        <v>0</v>
      </c>
      <c r="P174" s="58">
        <f t="shared" si="134"/>
        <v>3.1666666666666665</v>
      </c>
      <c r="Q174" s="58" t="str">
        <f t="shared" si="127"/>
        <v>Poor</v>
      </c>
      <c r="R174" s="56">
        <f t="shared" si="138"/>
        <v>103.49999999999999</v>
      </c>
      <c r="S174" s="56">
        <f t="shared" si="139"/>
        <v>0</v>
      </c>
      <c r="T174" s="57">
        <f t="shared" ref="T174:T185" si="142">S174/R174</f>
        <v>0</v>
      </c>
      <c r="U174" s="56">
        <f t="shared" ref="U174:U229" si="143">R174+S174</f>
        <v>103.49999999999999</v>
      </c>
      <c r="V174" s="11"/>
      <c r="W174" s="11"/>
    </row>
    <row r="175" spans="1:23" s="36" customFormat="1" x14ac:dyDescent="0.25">
      <c r="A175" s="55" t="s">
        <v>178</v>
      </c>
      <c r="B175" s="5">
        <f t="shared" si="128"/>
        <v>328</v>
      </c>
      <c r="C175" s="5">
        <f t="shared" si="140"/>
        <v>5</v>
      </c>
      <c r="D175" s="34">
        <v>4</v>
      </c>
      <c r="E175" s="34"/>
      <c r="F175" s="34">
        <v>300</v>
      </c>
      <c r="G175" s="34">
        <f>SUM(F172:F175)</f>
        <v>1507</v>
      </c>
      <c r="H175" s="34"/>
      <c r="I175" s="35">
        <f t="shared" si="131"/>
        <v>9</v>
      </c>
      <c r="J175" s="34">
        <f t="shared" si="132"/>
        <v>2700</v>
      </c>
      <c r="K175" s="56">
        <f t="shared" si="136"/>
        <v>190</v>
      </c>
      <c r="L175" s="76">
        <v>200</v>
      </c>
      <c r="M175" s="77">
        <v>0.95</v>
      </c>
      <c r="N175" s="58">
        <f t="shared" si="141"/>
        <v>4.2222222222222223</v>
      </c>
      <c r="O175" s="34">
        <v>0</v>
      </c>
      <c r="P175" s="58">
        <f t="shared" si="134"/>
        <v>4.2222222222222223</v>
      </c>
      <c r="Q175" s="58" t="str">
        <f t="shared" si="127"/>
        <v>Low</v>
      </c>
      <c r="R175" s="56">
        <f t="shared" si="138"/>
        <v>103.49999999999999</v>
      </c>
      <c r="S175" s="56">
        <f t="shared" si="139"/>
        <v>0</v>
      </c>
      <c r="T175" s="57">
        <f t="shared" si="142"/>
        <v>0</v>
      </c>
      <c r="U175" s="56">
        <f t="shared" si="143"/>
        <v>103.49999999999999</v>
      </c>
      <c r="V175" s="11"/>
      <c r="W175" s="11"/>
    </row>
    <row r="176" spans="1:23" s="42" customFormat="1" x14ac:dyDescent="0.25">
      <c r="A176" s="66" t="s">
        <v>187</v>
      </c>
      <c r="B176" s="67">
        <f>B174+1</f>
        <v>328</v>
      </c>
      <c r="C176" s="67">
        <f t="shared" si="140"/>
        <v>5</v>
      </c>
      <c r="D176" s="68">
        <v>5</v>
      </c>
      <c r="E176" s="68"/>
      <c r="F176" s="68">
        <v>400</v>
      </c>
      <c r="G176" s="68"/>
      <c r="H176" s="68"/>
      <c r="I176" s="85">
        <f t="shared" si="131"/>
        <v>9</v>
      </c>
      <c r="J176" s="68">
        <f t="shared" si="132"/>
        <v>3600</v>
      </c>
      <c r="K176" s="69">
        <f t="shared" si="136"/>
        <v>237.5</v>
      </c>
      <c r="L176" s="80">
        <v>250</v>
      </c>
      <c r="M176" s="81">
        <v>0.95</v>
      </c>
      <c r="N176" s="71">
        <f t="shared" si="141"/>
        <v>3.9583333333333335</v>
      </c>
      <c r="O176" s="68">
        <v>0</v>
      </c>
      <c r="P176" s="71">
        <f t="shared" si="134"/>
        <v>3.9583333333333335</v>
      </c>
      <c r="Q176" s="71" t="str">
        <f t="shared" si="127"/>
        <v>Poor</v>
      </c>
      <c r="R176" s="69">
        <f t="shared" si="138"/>
        <v>129.375</v>
      </c>
      <c r="S176" s="69">
        <f t="shared" si="139"/>
        <v>0</v>
      </c>
      <c r="T176" s="70">
        <f t="shared" si="142"/>
        <v>0</v>
      </c>
      <c r="U176" s="69">
        <f t="shared" si="143"/>
        <v>129.375</v>
      </c>
      <c r="V176" s="47"/>
      <c r="W176" s="47"/>
    </row>
    <row r="177" spans="1:23" s="36" customFormat="1" x14ac:dyDescent="0.25">
      <c r="A177" s="55" t="s">
        <v>187</v>
      </c>
      <c r="B177" s="5">
        <f>B175+1</f>
        <v>329</v>
      </c>
      <c r="C177" s="5">
        <f t="shared" si="140"/>
        <v>5</v>
      </c>
      <c r="D177" s="34">
        <v>5</v>
      </c>
      <c r="E177" s="34"/>
      <c r="F177" s="34">
        <v>400</v>
      </c>
      <c r="G177" s="34">
        <f>SUM(F176:F177)</f>
        <v>800</v>
      </c>
      <c r="H177" s="59">
        <f>SUM(F139:F177)</f>
        <v>9127</v>
      </c>
      <c r="I177" s="35">
        <f t="shared" si="131"/>
        <v>9</v>
      </c>
      <c r="J177" s="34">
        <f t="shared" si="132"/>
        <v>3600</v>
      </c>
      <c r="K177" s="56">
        <f t="shared" si="136"/>
        <v>237.5</v>
      </c>
      <c r="L177" s="76">
        <v>250</v>
      </c>
      <c r="M177" s="77">
        <v>0.95</v>
      </c>
      <c r="N177" s="58">
        <f t="shared" si="141"/>
        <v>3.9583333333333335</v>
      </c>
      <c r="O177" s="34">
        <v>0</v>
      </c>
      <c r="P177" s="58">
        <f t="shared" si="134"/>
        <v>3.9583333333333335</v>
      </c>
      <c r="Q177" s="58" t="str">
        <f t="shared" si="127"/>
        <v>Poor</v>
      </c>
      <c r="R177" s="56">
        <f t="shared" si="138"/>
        <v>129.375</v>
      </c>
      <c r="S177" s="56">
        <f t="shared" si="139"/>
        <v>0</v>
      </c>
      <c r="T177" s="57">
        <f t="shared" si="142"/>
        <v>0</v>
      </c>
      <c r="U177" s="56">
        <f t="shared" si="143"/>
        <v>129.375</v>
      </c>
      <c r="V177" s="11"/>
      <c r="W177" s="11"/>
    </row>
    <row r="178" spans="1:23" s="39" customFormat="1" x14ac:dyDescent="0.25">
      <c r="A178" s="60" t="s">
        <v>166</v>
      </c>
      <c r="B178" s="13">
        <v>300</v>
      </c>
      <c r="C178" s="13">
        <v>6</v>
      </c>
      <c r="D178" s="61">
        <v>1</v>
      </c>
      <c r="E178" s="61"/>
      <c r="F178" s="61">
        <v>121</v>
      </c>
      <c r="G178" s="61"/>
      <c r="H178" s="61"/>
      <c r="I178" s="84">
        <f t="shared" si="131"/>
        <v>9</v>
      </c>
      <c r="J178" s="61">
        <f t="shared" si="132"/>
        <v>1089</v>
      </c>
      <c r="K178" s="62">
        <f t="shared" si="136"/>
        <v>71.25</v>
      </c>
      <c r="L178" s="78">
        <v>75</v>
      </c>
      <c r="M178" s="79">
        <v>0.95</v>
      </c>
      <c r="N178" s="64">
        <f t="shared" si="141"/>
        <v>3.9256198347107438</v>
      </c>
      <c r="O178" s="61">
        <v>0</v>
      </c>
      <c r="P178" s="64">
        <f t="shared" si="134"/>
        <v>3.9256198347107438</v>
      </c>
      <c r="Q178" s="64" t="str">
        <f t="shared" si="127"/>
        <v>Poor</v>
      </c>
      <c r="R178" s="62">
        <f t="shared" si="138"/>
        <v>38.8125</v>
      </c>
      <c r="S178" s="62">
        <f t="shared" si="139"/>
        <v>0</v>
      </c>
      <c r="T178" s="63">
        <f t="shared" si="142"/>
        <v>0</v>
      </c>
      <c r="U178" s="62">
        <f t="shared" si="143"/>
        <v>38.8125</v>
      </c>
      <c r="V178" s="41"/>
      <c r="W178" s="41"/>
    </row>
    <row r="179" spans="1:23" s="36" customFormat="1" x14ac:dyDescent="0.25">
      <c r="A179" s="55" t="s">
        <v>166</v>
      </c>
      <c r="B179" s="5">
        <f t="shared" ref="B179:B214" si="144">B178+1</f>
        <v>301</v>
      </c>
      <c r="C179" s="5">
        <f t="shared" ref="C179:C197" si="145">C178</f>
        <v>6</v>
      </c>
      <c r="D179" s="34">
        <v>1</v>
      </c>
      <c r="E179" s="34"/>
      <c r="F179" s="34">
        <v>119</v>
      </c>
      <c r="G179" s="34"/>
      <c r="H179" s="34"/>
      <c r="I179" s="35">
        <f t="shared" si="131"/>
        <v>9</v>
      </c>
      <c r="J179" s="34">
        <f t="shared" si="132"/>
        <v>1071</v>
      </c>
      <c r="K179" s="56">
        <f t="shared" si="136"/>
        <v>71.25</v>
      </c>
      <c r="L179" s="76">
        <v>75</v>
      </c>
      <c r="M179" s="77">
        <v>0.95</v>
      </c>
      <c r="N179" s="58">
        <f t="shared" si="141"/>
        <v>3.9915966386554622</v>
      </c>
      <c r="O179" s="34">
        <v>0</v>
      </c>
      <c r="P179" s="58">
        <f t="shared" si="134"/>
        <v>3.9915966386554622</v>
      </c>
      <c r="Q179" s="58" t="str">
        <f t="shared" si="127"/>
        <v>Poor</v>
      </c>
      <c r="R179" s="56">
        <f t="shared" si="138"/>
        <v>38.8125</v>
      </c>
      <c r="S179" s="56">
        <f t="shared" si="139"/>
        <v>0</v>
      </c>
      <c r="T179" s="57">
        <f t="shared" si="142"/>
        <v>0</v>
      </c>
      <c r="U179" s="56">
        <f t="shared" si="143"/>
        <v>38.8125</v>
      </c>
      <c r="V179" s="11"/>
      <c r="W179" s="11"/>
    </row>
    <row r="180" spans="1:23" s="36" customFormat="1" x14ac:dyDescent="0.25">
      <c r="A180" s="55" t="s">
        <v>166</v>
      </c>
      <c r="B180" s="5">
        <f t="shared" si="144"/>
        <v>302</v>
      </c>
      <c r="C180" s="5">
        <f t="shared" si="145"/>
        <v>6</v>
      </c>
      <c r="D180" s="34">
        <v>1</v>
      </c>
      <c r="E180" s="34"/>
      <c r="F180" s="34">
        <v>119</v>
      </c>
      <c r="G180" s="34"/>
      <c r="H180" s="34"/>
      <c r="I180" s="35">
        <f t="shared" si="131"/>
        <v>9</v>
      </c>
      <c r="J180" s="34">
        <f t="shared" si="132"/>
        <v>1071</v>
      </c>
      <c r="K180" s="56">
        <f t="shared" si="136"/>
        <v>19.5</v>
      </c>
      <c r="L180" s="76">
        <v>75</v>
      </c>
      <c r="M180" s="77">
        <v>0.26</v>
      </c>
      <c r="N180" s="58">
        <f t="shared" si="141"/>
        <v>1.0924369747899159</v>
      </c>
      <c r="O180" s="34">
        <v>0</v>
      </c>
      <c r="P180" s="58">
        <f t="shared" si="134"/>
        <v>1.0924369747899159</v>
      </c>
      <c r="Q180" s="65" t="str">
        <f t="shared" si="127"/>
        <v>Very Bad</v>
      </c>
      <c r="R180" s="56">
        <f t="shared" si="138"/>
        <v>38.8125</v>
      </c>
      <c r="S180" s="56">
        <f t="shared" si="139"/>
        <v>0</v>
      </c>
      <c r="T180" s="57">
        <f t="shared" si="142"/>
        <v>0</v>
      </c>
      <c r="U180" s="56">
        <f t="shared" si="143"/>
        <v>38.8125</v>
      </c>
      <c r="V180" s="11"/>
      <c r="W180" s="11"/>
    </row>
    <row r="181" spans="1:23" s="36" customFormat="1" x14ac:dyDescent="0.25">
      <c r="A181" s="55" t="s">
        <v>166</v>
      </c>
      <c r="B181" s="5">
        <f t="shared" si="144"/>
        <v>303</v>
      </c>
      <c r="C181" s="5">
        <f t="shared" si="145"/>
        <v>6</v>
      </c>
      <c r="D181" s="34">
        <v>1</v>
      </c>
      <c r="E181" s="34"/>
      <c r="F181" s="34">
        <v>189</v>
      </c>
      <c r="G181" s="34"/>
      <c r="H181" s="34"/>
      <c r="I181" s="35">
        <f t="shared" si="131"/>
        <v>9</v>
      </c>
      <c r="J181" s="34">
        <f t="shared" si="132"/>
        <v>1701</v>
      </c>
      <c r="K181" s="56">
        <f t="shared" si="136"/>
        <v>95</v>
      </c>
      <c r="L181" s="76">
        <v>100</v>
      </c>
      <c r="M181" s="77">
        <v>0.95</v>
      </c>
      <c r="N181" s="58">
        <f t="shared" si="141"/>
        <v>3.3509700176366843</v>
      </c>
      <c r="O181" s="34">
        <v>0</v>
      </c>
      <c r="P181" s="58">
        <f t="shared" si="134"/>
        <v>3.3509700176366843</v>
      </c>
      <c r="Q181" s="65" t="str">
        <f t="shared" si="127"/>
        <v>Poor</v>
      </c>
      <c r="R181" s="56">
        <f t="shared" si="138"/>
        <v>51.749999999999993</v>
      </c>
      <c r="S181" s="56">
        <f t="shared" si="139"/>
        <v>0</v>
      </c>
      <c r="T181" s="57">
        <f t="shared" si="142"/>
        <v>0</v>
      </c>
      <c r="U181" s="56">
        <f t="shared" si="143"/>
        <v>51.749999999999993</v>
      </c>
      <c r="V181" s="11"/>
      <c r="W181" s="11"/>
    </row>
    <row r="182" spans="1:23" s="36" customFormat="1" x14ac:dyDescent="0.25">
      <c r="A182" s="55" t="s">
        <v>166</v>
      </c>
      <c r="B182" s="5">
        <f t="shared" si="144"/>
        <v>304</v>
      </c>
      <c r="C182" s="5">
        <f t="shared" si="145"/>
        <v>6</v>
      </c>
      <c r="D182" s="34">
        <v>1</v>
      </c>
      <c r="E182" s="34"/>
      <c r="F182" s="34">
        <v>118</v>
      </c>
      <c r="G182" s="34"/>
      <c r="H182" s="34"/>
      <c r="I182" s="35">
        <f t="shared" si="131"/>
        <v>9</v>
      </c>
      <c r="J182" s="34">
        <f t="shared" si="132"/>
        <v>1062</v>
      </c>
      <c r="K182" s="56">
        <f t="shared" si="136"/>
        <v>71.25</v>
      </c>
      <c r="L182" s="76">
        <v>75</v>
      </c>
      <c r="M182" s="77">
        <v>0.95</v>
      </c>
      <c r="N182" s="58">
        <f t="shared" si="141"/>
        <v>4.0254237288135597</v>
      </c>
      <c r="O182" s="34">
        <v>0</v>
      </c>
      <c r="P182" s="58">
        <f t="shared" si="134"/>
        <v>4.0254237288135597</v>
      </c>
      <c r="Q182" s="65" t="str">
        <f t="shared" si="127"/>
        <v>Low</v>
      </c>
      <c r="R182" s="56">
        <f t="shared" si="138"/>
        <v>38.8125</v>
      </c>
      <c r="S182" s="56">
        <f t="shared" si="139"/>
        <v>0</v>
      </c>
      <c r="T182" s="57">
        <f t="shared" si="142"/>
        <v>0</v>
      </c>
      <c r="U182" s="56">
        <f t="shared" si="143"/>
        <v>38.8125</v>
      </c>
      <c r="V182" s="11"/>
      <c r="W182" s="11"/>
    </row>
    <row r="183" spans="1:23" s="36" customFormat="1" x14ac:dyDescent="0.25">
      <c r="A183" s="55" t="s">
        <v>166</v>
      </c>
      <c r="B183" s="5">
        <f t="shared" si="144"/>
        <v>305</v>
      </c>
      <c r="C183" s="5">
        <f t="shared" si="145"/>
        <v>6</v>
      </c>
      <c r="D183" s="34">
        <v>1</v>
      </c>
      <c r="E183" s="34"/>
      <c r="F183" s="34">
        <v>117</v>
      </c>
      <c r="G183" s="34"/>
      <c r="H183" s="34"/>
      <c r="I183" s="35">
        <f t="shared" si="131"/>
        <v>9</v>
      </c>
      <c r="J183" s="34">
        <f t="shared" si="132"/>
        <v>1053</v>
      </c>
      <c r="K183" s="56">
        <f t="shared" si="136"/>
        <v>71.25</v>
      </c>
      <c r="L183" s="76">
        <v>75</v>
      </c>
      <c r="M183" s="77">
        <v>0.95</v>
      </c>
      <c r="N183" s="58">
        <f t="shared" si="141"/>
        <v>4.0598290598290596</v>
      </c>
      <c r="O183" s="34">
        <v>0</v>
      </c>
      <c r="P183" s="58">
        <f t="shared" si="134"/>
        <v>4.0598290598290596</v>
      </c>
      <c r="Q183" s="58" t="str">
        <f t="shared" si="127"/>
        <v>Low</v>
      </c>
      <c r="R183" s="56">
        <f t="shared" si="138"/>
        <v>38.8125</v>
      </c>
      <c r="S183" s="56">
        <f t="shared" si="139"/>
        <v>0</v>
      </c>
      <c r="T183" s="57">
        <f t="shared" si="142"/>
        <v>0</v>
      </c>
      <c r="U183" s="56">
        <f t="shared" si="143"/>
        <v>38.8125</v>
      </c>
      <c r="V183" s="11"/>
      <c r="W183" s="11"/>
    </row>
    <row r="184" spans="1:23" s="36" customFormat="1" x14ac:dyDescent="0.25">
      <c r="A184" s="55" t="s">
        <v>166</v>
      </c>
      <c r="B184" s="5">
        <f t="shared" si="144"/>
        <v>306</v>
      </c>
      <c r="C184" s="5">
        <f t="shared" si="145"/>
        <v>6</v>
      </c>
      <c r="D184" s="34">
        <v>1</v>
      </c>
      <c r="E184" s="34"/>
      <c r="F184" s="34">
        <v>113</v>
      </c>
      <c r="G184" s="34"/>
      <c r="H184" s="34"/>
      <c r="I184" s="35">
        <f t="shared" si="131"/>
        <v>9</v>
      </c>
      <c r="J184" s="34">
        <f t="shared" si="132"/>
        <v>1017</v>
      </c>
      <c r="K184" s="56">
        <f t="shared" si="136"/>
        <v>71.25</v>
      </c>
      <c r="L184" s="76">
        <v>75</v>
      </c>
      <c r="M184" s="77">
        <v>0.95</v>
      </c>
      <c r="N184" s="58">
        <f t="shared" si="141"/>
        <v>4.2035398230088497</v>
      </c>
      <c r="O184" s="34">
        <v>0</v>
      </c>
      <c r="P184" s="58">
        <f t="shared" si="134"/>
        <v>4.2035398230088497</v>
      </c>
      <c r="Q184" s="58" t="str">
        <f t="shared" si="127"/>
        <v>Low</v>
      </c>
      <c r="R184" s="56">
        <f t="shared" si="138"/>
        <v>38.8125</v>
      </c>
      <c r="S184" s="56">
        <f t="shared" si="139"/>
        <v>0</v>
      </c>
      <c r="T184" s="57">
        <f t="shared" si="142"/>
        <v>0</v>
      </c>
      <c r="U184" s="56">
        <f t="shared" si="143"/>
        <v>38.8125</v>
      </c>
      <c r="V184" s="11"/>
      <c r="W184" s="11"/>
    </row>
    <row r="185" spans="1:23" s="36" customFormat="1" x14ac:dyDescent="0.25">
      <c r="A185" s="55" t="s">
        <v>166</v>
      </c>
      <c r="B185" s="5">
        <f>B183+1</f>
        <v>306</v>
      </c>
      <c r="C185" s="5">
        <f t="shared" si="145"/>
        <v>6</v>
      </c>
      <c r="D185" s="34">
        <v>1</v>
      </c>
      <c r="E185" s="34"/>
      <c r="F185" s="34">
        <v>120</v>
      </c>
      <c r="G185" s="34"/>
      <c r="H185" s="34"/>
      <c r="I185" s="35">
        <f t="shared" si="131"/>
        <v>9</v>
      </c>
      <c r="J185" s="34">
        <f t="shared" si="132"/>
        <v>1080</v>
      </c>
      <c r="K185" s="56">
        <f t="shared" si="136"/>
        <v>71.25</v>
      </c>
      <c r="L185" s="76">
        <v>75</v>
      </c>
      <c r="M185" s="77">
        <v>0.95</v>
      </c>
      <c r="N185" s="58">
        <f t="shared" si="141"/>
        <v>3.9583333333333335</v>
      </c>
      <c r="O185" s="34">
        <v>0</v>
      </c>
      <c r="P185" s="58">
        <f t="shared" si="134"/>
        <v>3.9583333333333335</v>
      </c>
      <c r="Q185" s="58" t="str">
        <f t="shared" si="127"/>
        <v>Poor</v>
      </c>
      <c r="R185" s="56">
        <f t="shared" si="138"/>
        <v>38.8125</v>
      </c>
      <c r="S185" s="56">
        <f t="shared" si="139"/>
        <v>0</v>
      </c>
      <c r="T185" s="57">
        <f t="shared" si="142"/>
        <v>0</v>
      </c>
      <c r="U185" s="56">
        <f t="shared" si="143"/>
        <v>38.8125</v>
      </c>
      <c r="V185" s="11"/>
      <c r="W185" s="11"/>
    </row>
    <row r="186" spans="1:23" s="36" customFormat="1" x14ac:dyDescent="0.25">
      <c r="A186" s="55" t="s">
        <v>182</v>
      </c>
      <c r="B186" s="5">
        <f>B182+1</f>
        <v>305</v>
      </c>
      <c r="C186" s="5">
        <f t="shared" si="145"/>
        <v>6</v>
      </c>
      <c r="D186" s="34">
        <v>1</v>
      </c>
      <c r="E186" s="34"/>
      <c r="F186" s="34">
        <v>290</v>
      </c>
      <c r="G186" s="34"/>
      <c r="H186" s="34"/>
      <c r="I186" s="35">
        <f t="shared" si="131"/>
        <v>9</v>
      </c>
      <c r="J186" s="34">
        <f t="shared" si="132"/>
        <v>2610</v>
      </c>
      <c r="K186" s="56">
        <f t="shared" si="136"/>
        <v>190</v>
      </c>
      <c r="L186" s="76">
        <v>200</v>
      </c>
      <c r="M186" s="77">
        <v>0.95</v>
      </c>
      <c r="N186" s="58">
        <f t="shared" si="141"/>
        <v>4.3678160919540234</v>
      </c>
      <c r="O186" s="34">
        <v>0</v>
      </c>
      <c r="P186" s="58">
        <f t="shared" si="134"/>
        <v>4.3678160919540234</v>
      </c>
      <c r="Q186" s="58" t="str">
        <f t="shared" si="127"/>
        <v>Low</v>
      </c>
      <c r="R186" s="56">
        <f t="shared" si="138"/>
        <v>103.49999999999999</v>
      </c>
      <c r="S186" s="56">
        <f t="shared" si="139"/>
        <v>0</v>
      </c>
      <c r="T186" s="57">
        <f t="shared" ref="T186:T200" si="146">S186/R186</f>
        <v>0</v>
      </c>
      <c r="U186" s="56">
        <f t="shared" si="143"/>
        <v>103.49999999999999</v>
      </c>
      <c r="V186" s="11"/>
      <c r="W186" s="11"/>
    </row>
    <row r="187" spans="1:23" s="36" customFormat="1" x14ac:dyDescent="0.25">
      <c r="A187" s="55" t="s">
        <v>183</v>
      </c>
      <c r="B187" s="5">
        <f>B182+1</f>
        <v>305</v>
      </c>
      <c r="C187" s="5">
        <f t="shared" si="145"/>
        <v>6</v>
      </c>
      <c r="D187" s="34">
        <v>1</v>
      </c>
      <c r="E187" s="34"/>
      <c r="F187" s="34">
        <v>280</v>
      </c>
      <c r="G187" s="34"/>
      <c r="H187" s="34"/>
      <c r="I187" s="35">
        <f t="shared" si="131"/>
        <v>9</v>
      </c>
      <c r="J187" s="34">
        <f t="shared" si="132"/>
        <v>2520</v>
      </c>
      <c r="K187" s="56">
        <f t="shared" si="136"/>
        <v>50</v>
      </c>
      <c r="L187" s="76">
        <v>200</v>
      </c>
      <c r="M187" s="77">
        <v>0.25</v>
      </c>
      <c r="N187" s="58">
        <f t="shared" si="141"/>
        <v>1.1904761904761905</v>
      </c>
      <c r="O187" s="34">
        <v>0</v>
      </c>
      <c r="P187" s="58">
        <f t="shared" si="134"/>
        <v>1.1904761904761905</v>
      </c>
      <c r="Q187" s="58" t="str">
        <f t="shared" si="127"/>
        <v>Very Bad</v>
      </c>
      <c r="R187" s="56">
        <f t="shared" si="138"/>
        <v>103.49999999999999</v>
      </c>
      <c r="S187" s="56">
        <f t="shared" si="139"/>
        <v>0</v>
      </c>
      <c r="T187" s="57">
        <f t="shared" si="146"/>
        <v>0</v>
      </c>
      <c r="U187" s="56">
        <f t="shared" si="143"/>
        <v>103.49999999999999</v>
      </c>
      <c r="V187" s="11"/>
      <c r="W187" s="11"/>
    </row>
    <row r="188" spans="1:23" s="36" customFormat="1" x14ac:dyDescent="0.25">
      <c r="A188" s="55" t="s">
        <v>174</v>
      </c>
      <c r="B188" s="5">
        <f>B183+1</f>
        <v>306</v>
      </c>
      <c r="C188" s="5">
        <f t="shared" si="145"/>
        <v>6</v>
      </c>
      <c r="D188" s="34">
        <v>1</v>
      </c>
      <c r="E188" s="34"/>
      <c r="F188" s="34">
        <v>280</v>
      </c>
      <c r="G188" s="34"/>
      <c r="H188" s="34"/>
      <c r="I188" s="35">
        <f t="shared" si="131"/>
        <v>9</v>
      </c>
      <c r="J188" s="34">
        <f t="shared" si="132"/>
        <v>2520</v>
      </c>
      <c r="K188" s="56">
        <f t="shared" si="136"/>
        <v>50</v>
      </c>
      <c r="L188" s="76">
        <v>200</v>
      </c>
      <c r="M188" s="77">
        <v>0.25</v>
      </c>
      <c r="N188" s="58">
        <f t="shared" si="141"/>
        <v>1.1904761904761905</v>
      </c>
      <c r="O188" s="34">
        <v>0</v>
      </c>
      <c r="P188" s="58">
        <f t="shared" si="134"/>
        <v>1.1904761904761905</v>
      </c>
      <c r="Q188" s="58" t="str">
        <f t="shared" si="127"/>
        <v>Very Bad</v>
      </c>
      <c r="R188" s="56">
        <f t="shared" si="138"/>
        <v>103.49999999999999</v>
      </c>
      <c r="S188" s="56">
        <f t="shared" si="139"/>
        <v>0</v>
      </c>
      <c r="T188" s="57">
        <f t="shared" si="146"/>
        <v>0</v>
      </c>
      <c r="U188" s="56">
        <f t="shared" si="143"/>
        <v>103.49999999999999</v>
      </c>
      <c r="V188" s="11"/>
      <c r="W188" s="11"/>
    </row>
    <row r="189" spans="1:23" s="36" customFormat="1" x14ac:dyDescent="0.25">
      <c r="A189" s="55" t="s">
        <v>168</v>
      </c>
      <c r="B189" s="5">
        <f>B188+1</f>
        <v>307</v>
      </c>
      <c r="C189" s="5">
        <f t="shared" si="145"/>
        <v>6</v>
      </c>
      <c r="D189" s="34">
        <v>1</v>
      </c>
      <c r="E189" s="34"/>
      <c r="F189" s="34">
        <v>82</v>
      </c>
      <c r="G189" s="34"/>
      <c r="H189" s="34"/>
      <c r="I189" s="35">
        <f t="shared" si="131"/>
        <v>9</v>
      </c>
      <c r="J189" s="34">
        <f t="shared" ref="J189:J220" si="147">F189*I189</f>
        <v>738</v>
      </c>
      <c r="K189" s="56">
        <f t="shared" si="136"/>
        <v>47.5</v>
      </c>
      <c r="L189" s="76">
        <v>50</v>
      </c>
      <c r="M189" s="77">
        <v>0.95</v>
      </c>
      <c r="N189" s="58">
        <f t="shared" si="141"/>
        <v>3.8617886178861789</v>
      </c>
      <c r="O189" s="34">
        <v>0</v>
      </c>
      <c r="P189" s="58">
        <f t="shared" si="134"/>
        <v>3.8617886178861789</v>
      </c>
      <c r="Q189" s="58" t="str">
        <f t="shared" si="127"/>
        <v>Poor</v>
      </c>
      <c r="R189" s="56">
        <f t="shared" si="138"/>
        <v>25.874999999999996</v>
      </c>
      <c r="S189" s="56">
        <f t="shared" si="139"/>
        <v>0</v>
      </c>
      <c r="T189" s="57">
        <f t="shared" si="146"/>
        <v>0</v>
      </c>
      <c r="U189" s="56">
        <f t="shared" si="143"/>
        <v>25.874999999999996</v>
      </c>
      <c r="V189" s="11"/>
      <c r="W189" s="11"/>
    </row>
    <row r="190" spans="1:23" s="36" customFormat="1" x14ac:dyDescent="0.25">
      <c r="A190" s="55" t="s">
        <v>169</v>
      </c>
      <c r="B190" s="5">
        <f>B188+1</f>
        <v>307</v>
      </c>
      <c r="C190" s="5">
        <f t="shared" si="145"/>
        <v>6</v>
      </c>
      <c r="D190" s="34">
        <v>1</v>
      </c>
      <c r="E190" s="34"/>
      <c r="F190" s="34">
        <v>72</v>
      </c>
      <c r="G190" s="34"/>
      <c r="H190" s="34"/>
      <c r="I190" s="35">
        <f t="shared" si="131"/>
        <v>9</v>
      </c>
      <c r="J190" s="34">
        <f t="shared" si="147"/>
        <v>648</v>
      </c>
      <c r="K190" s="56">
        <f t="shared" si="136"/>
        <v>47.5</v>
      </c>
      <c r="L190" s="76">
        <v>50</v>
      </c>
      <c r="M190" s="77">
        <v>0.95</v>
      </c>
      <c r="N190" s="58">
        <f t="shared" si="141"/>
        <v>4.3981481481481479</v>
      </c>
      <c r="O190" s="34">
        <v>0</v>
      </c>
      <c r="P190" s="58">
        <f t="shared" si="134"/>
        <v>4.3981481481481479</v>
      </c>
      <c r="Q190" s="58" t="str">
        <f t="shared" si="127"/>
        <v>Low</v>
      </c>
      <c r="R190" s="56">
        <f t="shared" si="138"/>
        <v>25.874999999999996</v>
      </c>
      <c r="S190" s="56">
        <f t="shared" si="139"/>
        <v>0</v>
      </c>
      <c r="T190" s="57">
        <f t="shared" si="146"/>
        <v>0</v>
      </c>
      <c r="U190" s="56">
        <f t="shared" si="143"/>
        <v>25.874999999999996</v>
      </c>
      <c r="V190" s="11"/>
      <c r="W190" s="11"/>
    </row>
    <row r="191" spans="1:23" s="36" customFormat="1" x14ac:dyDescent="0.25">
      <c r="A191" s="55" t="s">
        <v>185</v>
      </c>
      <c r="B191" s="5">
        <f>B189+1</f>
        <v>308</v>
      </c>
      <c r="C191" s="5">
        <f t="shared" si="145"/>
        <v>6</v>
      </c>
      <c r="D191" s="34">
        <v>1</v>
      </c>
      <c r="E191" s="34"/>
      <c r="F191" s="34">
        <v>73</v>
      </c>
      <c r="G191" s="34">
        <f>SUM(F178:F191)</f>
        <v>2093</v>
      </c>
      <c r="H191" s="34"/>
      <c r="I191" s="35">
        <f t="shared" si="131"/>
        <v>9</v>
      </c>
      <c r="J191" s="34">
        <f t="shared" si="147"/>
        <v>657</v>
      </c>
      <c r="K191" s="56">
        <f t="shared" si="136"/>
        <v>47.5</v>
      </c>
      <c r="L191" s="76">
        <v>50</v>
      </c>
      <c r="M191" s="77">
        <v>0.95</v>
      </c>
      <c r="N191" s="58">
        <f t="shared" si="141"/>
        <v>4.3378995433789953</v>
      </c>
      <c r="O191" s="34">
        <v>0</v>
      </c>
      <c r="P191" s="58">
        <f t="shared" si="134"/>
        <v>4.3378995433789953</v>
      </c>
      <c r="Q191" s="58" t="str">
        <f t="shared" si="127"/>
        <v>Low</v>
      </c>
      <c r="R191" s="56">
        <f t="shared" si="138"/>
        <v>25.874999999999996</v>
      </c>
      <c r="S191" s="56">
        <f t="shared" si="139"/>
        <v>0</v>
      </c>
      <c r="T191" s="57">
        <f t="shared" si="146"/>
        <v>0</v>
      </c>
      <c r="U191" s="56">
        <f t="shared" si="143"/>
        <v>25.874999999999996</v>
      </c>
      <c r="V191" s="11"/>
      <c r="W191" s="11"/>
    </row>
    <row r="192" spans="1:23" s="42" customFormat="1" x14ac:dyDescent="0.25">
      <c r="A192" s="66" t="s">
        <v>170</v>
      </c>
      <c r="B192" s="67">
        <f t="shared" si="144"/>
        <v>309</v>
      </c>
      <c r="C192" s="67">
        <f t="shared" si="145"/>
        <v>6</v>
      </c>
      <c r="D192" s="68">
        <v>2</v>
      </c>
      <c r="E192" s="68"/>
      <c r="F192" s="68">
        <v>900</v>
      </c>
      <c r="G192" s="68"/>
      <c r="H192" s="68"/>
      <c r="I192" s="86">
        <f>I$15</f>
        <v>9</v>
      </c>
      <c r="J192" s="68">
        <f t="shared" si="147"/>
        <v>8100</v>
      </c>
      <c r="K192" s="69">
        <f t="shared" si="136"/>
        <v>522.5</v>
      </c>
      <c r="L192" s="80">
        <v>550</v>
      </c>
      <c r="M192" s="81">
        <v>0.95</v>
      </c>
      <c r="N192" s="71">
        <f t="shared" si="141"/>
        <v>3.8703703703703702</v>
      </c>
      <c r="O192" s="68">
        <v>0</v>
      </c>
      <c r="P192" s="71">
        <f t="shared" si="134"/>
        <v>3.8703703703703702</v>
      </c>
      <c r="Q192" s="71" t="str">
        <f t="shared" si="127"/>
        <v>Poor</v>
      </c>
      <c r="R192" s="69">
        <f t="shared" si="138"/>
        <v>284.625</v>
      </c>
      <c r="S192" s="69">
        <f t="shared" si="139"/>
        <v>0</v>
      </c>
      <c r="T192" s="70">
        <f t="shared" si="146"/>
        <v>0</v>
      </c>
      <c r="U192" s="69">
        <f t="shared" si="143"/>
        <v>284.625</v>
      </c>
      <c r="V192" s="47"/>
      <c r="W192" s="47"/>
    </row>
    <row r="193" spans="1:23" s="36" customFormat="1" x14ac:dyDescent="0.25">
      <c r="A193" s="55" t="s">
        <v>166</v>
      </c>
      <c r="B193" s="5">
        <f t="shared" si="144"/>
        <v>310</v>
      </c>
      <c r="C193" s="5">
        <f t="shared" si="145"/>
        <v>6</v>
      </c>
      <c r="D193" s="34">
        <v>2</v>
      </c>
      <c r="E193" s="34"/>
      <c r="F193" s="34">
        <v>131</v>
      </c>
      <c r="G193" s="34"/>
      <c r="H193" s="34"/>
      <c r="I193" s="35">
        <f t="shared" si="131"/>
        <v>9</v>
      </c>
      <c r="J193" s="34">
        <f t="shared" si="147"/>
        <v>1179</v>
      </c>
      <c r="K193" s="56">
        <f t="shared" si="136"/>
        <v>7.5</v>
      </c>
      <c r="L193" s="76">
        <v>75</v>
      </c>
      <c r="M193" s="77">
        <v>0.1</v>
      </c>
      <c r="N193" s="58">
        <f t="shared" si="141"/>
        <v>0.38167938931297712</v>
      </c>
      <c r="O193" s="34">
        <v>0</v>
      </c>
      <c r="P193" s="58">
        <f t="shared" si="134"/>
        <v>0.38167938931297712</v>
      </c>
      <c r="Q193" s="58" t="str">
        <f t="shared" si="127"/>
        <v>Fail</v>
      </c>
      <c r="R193" s="56">
        <f t="shared" si="138"/>
        <v>38.8125</v>
      </c>
      <c r="S193" s="56">
        <f t="shared" si="139"/>
        <v>0</v>
      </c>
      <c r="T193" s="57">
        <f t="shared" si="146"/>
        <v>0</v>
      </c>
      <c r="U193" s="56">
        <f t="shared" si="143"/>
        <v>38.8125</v>
      </c>
      <c r="V193" s="11"/>
      <c r="W193" s="11"/>
    </row>
    <row r="194" spans="1:23" s="36" customFormat="1" x14ac:dyDescent="0.25">
      <c r="A194" s="55" t="s">
        <v>166</v>
      </c>
      <c r="B194" s="5">
        <f t="shared" si="144"/>
        <v>311</v>
      </c>
      <c r="C194" s="5">
        <f t="shared" si="145"/>
        <v>6</v>
      </c>
      <c r="D194" s="34">
        <v>2</v>
      </c>
      <c r="E194" s="34"/>
      <c r="F194" s="34">
        <v>165</v>
      </c>
      <c r="G194" s="34"/>
      <c r="H194" s="34"/>
      <c r="I194" s="35">
        <f t="shared" si="131"/>
        <v>9</v>
      </c>
      <c r="J194" s="34">
        <f t="shared" si="147"/>
        <v>1485</v>
      </c>
      <c r="K194" s="56">
        <f t="shared" si="136"/>
        <v>25</v>
      </c>
      <c r="L194" s="76">
        <v>100</v>
      </c>
      <c r="M194" s="77">
        <v>0.25</v>
      </c>
      <c r="N194" s="58">
        <f t="shared" si="141"/>
        <v>1.0101010101010102</v>
      </c>
      <c r="O194" s="34">
        <v>0</v>
      </c>
      <c r="P194" s="58">
        <f t="shared" si="134"/>
        <v>1.0101010101010102</v>
      </c>
      <c r="Q194" s="58" t="str">
        <f t="shared" si="127"/>
        <v>Very Bad</v>
      </c>
      <c r="R194" s="56">
        <f t="shared" si="138"/>
        <v>51.749999999999993</v>
      </c>
      <c r="S194" s="56">
        <f t="shared" si="139"/>
        <v>0</v>
      </c>
      <c r="T194" s="57">
        <f t="shared" si="146"/>
        <v>0</v>
      </c>
      <c r="U194" s="56">
        <f t="shared" si="143"/>
        <v>51.749999999999993</v>
      </c>
      <c r="V194" s="11"/>
      <c r="W194" s="11"/>
    </row>
    <row r="195" spans="1:23" s="36" customFormat="1" x14ac:dyDescent="0.25">
      <c r="A195" s="55" t="s">
        <v>166</v>
      </c>
      <c r="B195" s="5">
        <f t="shared" si="144"/>
        <v>312</v>
      </c>
      <c r="C195" s="5">
        <f t="shared" si="145"/>
        <v>6</v>
      </c>
      <c r="D195" s="34">
        <v>2</v>
      </c>
      <c r="E195" s="34"/>
      <c r="F195" s="34">
        <v>120</v>
      </c>
      <c r="G195" s="34"/>
      <c r="H195" s="34"/>
      <c r="I195" s="35">
        <f t="shared" si="131"/>
        <v>9</v>
      </c>
      <c r="J195" s="34">
        <f t="shared" si="147"/>
        <v>1080</v>
      </c>
      <c r="K195" s="56">
        <f t="shared" si="136"/>
        <v>7.5</v>
      </c>
      <c r="L195" s="76">
        <v>75</v>
      </c>
      <c r="M195" s="77">
        <v>0.1</v>
      </c>
      <c r="N195" s="58">
        <f t="shared" si="141"/>
        <v>0.41666666666666669</v>
      </c>
      <c r="O195" s="34">
        <v>0</v>
      </c>
      <c r="P195" s="58">
        <f t="shared" si="134"/>
        <v>0.41666666666666669</v>
      </c>
      <c r="Q195" s="58" t="str">
        <f t="shared" si="127"/>
        <v>Fail</v>
      </c>
      <c r="R195" s="56">
        <f t="shared" si="138"/>
        <v>38.8125</v>
      </c>
      <c r="S195" s="56">
        <f t="shared" si="139"/>
        <v>0</v>
      </c>
      <c r="T195" s="57">
        <f t="shared" si="146"/>
        <v>0</v>
      </c>
      <c r="U195" s="56">
        <f t="shared" si="143"/>
        <v>38.8125</v>
      </c>
      <c r="V195" s="11"/>
      <c r="W195" s="11"/>
    </row>
    <row r="196" spans="1:23" s="36" customFormat="1" x14ac:dyDescent="0.25">
      <c r="A196" s="55" t="s">
        <v>166</v>
      </c>
      <c r="B196" s="5">
        <f t="shared" si="144"/>
        <v>313</v>
      </c>
      <c r="C196" s="5">
        <f t="shared" si="145"/>
        <v>6</v>
      </c>
      <c r="D196" s="34">
        <v>2</v>
      </c>
      <c r="E196" s="34"/>
      <c r="F196" s="34">
        <v>120</v>
      </c>
      <c r="G196" s="34"/>
      <c r="H196" s="34"/>
      <c r="I196" s="35">
        <f t="shared" si="131"/>
        <v>9</v>
      </c>
      <c r="J196" s="34">
        <f t="shared" si="147"/>
        <v>1080</v>
      </c>
      <c r="K196" s="56">
        <f t="shared" si="136"/>
        <v>71.25</v>
      </c>
      <c r="L196" s="76">
        <v>75</v>
      </c>
      <c r="M196" s="77">
        <v>0.95</v>
      </c>
      <c r="N196" s="58">
        <f t="shared" si="141"/>
        <v>3.9583333333333335</v>
      </c>
      <c r="O196" s="34">
        <v>0</v>
      </c>
      <c r="P196" s="58">
        <f t="shared" si="134"/>
        <v>3.9583333333333335</v>
      </c>
      <c r="Q196" s="58" t="str">
        <f t="shared" si="127"/>
        <v>Poor</v>
      </c>
      <c r="R196" s="56">
        <f t="shared" si="138"/>
        <v>38.8125</v>
      </c>
      <c r="S196" s="56">
        <f t="shared" si="139"/>
        <v>0</v>
      </c>
      <c r="T196" s="57">
        <f t="shared" si="146"/>
        <v>0</v>
      </c>
      <c r="U196" s="56">
        <f t="shared" si="143"/>
        <v>38.8125</v>
      </c>
      <c r="V196" s="11"/>
      <c r="W196" s="11"/>
    </row>
    <row r="197" spans="1:23" s="36" customFormat="1" x14ac:dyDescent="0.25">
      <c r="A197" s="55" t="s">
        <v>166</v>
      </c>
      <c r="B197" s="5">
        <f>B195+1</f>
        <v>313</v>
      </c>
      <c r="C197" s="5">
        <f t="shared" si="145"/>
        <v>6</v>
      </c>
      <c r="D197" s="34">
        <v>2</v>
      </c>
      <c r="E197" s="34"/>
      <c r="F197" s="34">
        <v>165</v>
      </c>
      <c r="G197" s="34"/>
      <c r="H197" s="34"/>
      <c r="I197" s="35">
        <f t="shared" si="131"/>
        <v>9</v>
      </c>
      <c r="J197" s="34">
        <f t="shared" si="147"/>
        <v>1485</v>
      </c>
      <c r="K197" s="56">
        <f t="shared" si="136"/>
        <v>95</v>
      </c>
      <c r="L197" s="76">
        <v>100</v>
      </c>
      <c r="M197" s="77">
        <v>0.95</v>
      </c>
      <c r="N197" s="58">
        <f t="shared" si="141"/>
        <v>3.8383838383838382</v>
      </c>
      <c r="O197" s="34">
        <v>0</v>
      </c>
      <c r="P197" s="58">
        <f t="shared" si="134"/>
        <v>3.8383838383838382</v>
      </c>
      <c r="Q197" s="58" t="str">
        <f t="shared" si="127"/>
        <v>Poor</v>
      </c>
      <c r="R197" s="56">
        <f t="shared" si="138"/>
        <v>51.749999999999993</v>
      </c>
      <c r="S197" s="56">
        <f t="shared" si="139"/>
        <v>0</v>
      </c>
      <c r="T197" s="57">
        <f t="shared" si="146"/>
        <v>0</v>
      </c>
      <c r="U197" s="56">
        <f t="shared" si="143"/>
        <v>51.749999999999993</v>
      </c>
      <c r="V197" s="11"/>
      <c r="W197" s="11"/>
    </row>
    <row r="198" spans="1:23" s="36" customFormat="1" x14ac:dyDescent="0.25">
      <c r="A198" s="55" t="s">
        <v>166</v>
      </c>
      <c r="B198" s="5">
        <f>B196+1</f>
        <v>314</v>
      </c>
      <c r="C198" s="5">
        <f>C197</f>
        <v>6</v>
      </c>
      <c r="D198" s="34">
        <v>2</v>
      </c>
      <c r="E198" s="34"/>
      <c r="F198" s="34">
        <v>131</v>
      </c>
      <c r="G198" s="34"/>
      <c r="H198" s="34"/>
      <c r="I198" s="35">
        <f t="shared" si="131"/>
        <v>9</v>
      </c>
      <c r="J198" s="34">
        <f t="shared" si="147"/>
        <v>1179</v>
      </c>
      <c r="K198" s="56">
        <f t="shared" si="136"/>
        <v>95</v>
      </c>
      <c r="L198" s="76">
        <v>100</v>
      </c>
      <c r="M198" s="77">
        <v>0.95</v>
      </c>
      <c r="N198" s="58">
        <f t="shared" si="141"/>
        <v>4.8346055979643765</v>
      </c>
      <c r="O198" s="34">
        <v>0</v>
      </c>
      <c r="P198" s="58">
        <f t="shared" si="134"/>
        <v>4.8346055979643765</v>
      </c>
      <c r="Q198" s="58" t="str">
        <f t="shared" si="127"/>
        <v>Low</v>
      </c>
      <c r="R198" s="56">
        <f t="shared" si="138"/>
        <v>51.749999999999993</v>
      </c>
      <c r="S198" s="56">
        <f t="shared" si="139"/>
        <v>0</v>
      </c>
      <c r="T198" s="57">
        <f t="shared" si="146"/>
        <v>0</v>
      </c>
      <c r="U198" s="56">
        <f t="shared" si="143"/>
        <v>51.749999999999993</v>
      </c>
      <c r="V198" s="11"/>
      <c r="W198" s="11"/>
    </row>
    <row r="199" spans="1:23" s="36" customFormat="1" x14ac:dyDescent="0.25">
      <c r="A199" s="55" t="s">
        <v>167</v>
      </c>
      <c r="B199" s="5">
        <f t="shared" si="144"/>
        <v>315</v>
      </c>
      <c r="C199" s="5">
        <f t="shared" ref="C199:C205" si="148">C198</f>
        <v>6</v>
      </c>
      <c r="D199" s="34">
        <v>2</v>
      </c>
      <c r="E199" s="34"/>
      <c r="F199" s="34">
        <v>900</v>
      </c>
      <c r="G199" s="34">
        <f>SUM(F192:F199)</f>
        <v>2632</v>
      </c>
      <c r="H199" s="34"/>
      <c r="I199" s="35">
        <f t="shared" si="131"/>
        <v>9</v>
      </c>
      <c r="J199" s="34">
        <f t="shared" si="147"/>
        <v>8100</v>
      </c>
      <c r="K199" s="56">
        <f t="shared" si="136"/>
        <v>50</v>
      </c>
      <c r="L199" s="76">
        <v>200</v>
      </c>
      <c r="M199" s="77">
        <v>0.25</v>
      </c>
      <c r="N199" s="58">
        <f t="shared" si="141"/>
        <v>0.37037037037037035</v>
      </c>
      <c r="O199" s="34">
        <v>0</v>
      </c>
      <c r="P199" s="58">
        <f t="shared" si="134"/>
        <v>0.37037037037037035</v>
      </c>
      <c r="Q199" s="65" t="str">
        <f t="shared" si="127"/>
        <v>Fail</v>
      </c>
      <c r="R199" s="56">
        <f t="shared" si="138"/>
        <v>103.49999999999999</v>
      </c>
      <c r="S199" s="56">
        <f t="shared" si="139"/>
        <v>0</v>
      </c>
      <c r="T199" s="57">
        <f t="shared" si="146"/>
        <v>0</v>
      </c>
      <c r="U199" s="56">
        <f t="shared" si="143"/>
        <v>103.49999999999999</v>
      </c>
      <c r="V199" s="11"/>
      <c r="W199" s="11"/>
    </row>
    <row r="200" spans="1:23" s="42" customFormat="1" x14ac:dyDescent="0.25">
      <c r="A200" s="66" t="s">
        <v>165</v>
      </c>
      <c r="B200" s="67">
        <f t="shared" si="144"/>
        <v>316</v>
      </c>
      <c r="C200" s="67">
        <f t="shared" si="148"/>
        <v>6</v>
      </c>
      <c r="D200" s="68">
        <v>3</v>
      </c>
      <c r="E200" s="68"/>
      <c r="F200" s="68">
        <v>423</v>
      </c>
      <c r="G200" s="68"/>
      <c r="H200" s="68"/>
      <c r="I200" s="85">
        <f t="shared" si="131"/>
        <v>9</v>
      </c>
      <c r="J200" s="68">
        <f t="shared" si="147"/>
        <v>3807</v>
      </c>
      <c r="K200" s="69">
        <f t="shared" si="136"/>
        <v>285</v>
      </c>
      <c r="L200" s="80">
        <v>300</v>
      </c>
      <c r="M200" s="81">
        <v>0.95</v>
      </c>
      <c r="N200" s="71">
        <f t="shared" si="141"/>
        <v>4.4917257683215128</v>
      </c>
      <c r="O200" s="68">
        <v>0</v>
      </c>
      <c r="P200" s="71">
        <f t="shared" si="134"/>
        <v>4.4917257683215128</v>
      </c>
      <c r="Q200" s="71" t="str">
        <f t="shared" si="127"/>
        <v>Low</v>
      </c>
      <c r="R200" s="69">
        <f t="shared" si="138"/>
        <v>155.25</v>
      </c>
      <c r="S200" s="69">
        <f t="shared" si="139"/>
        <v>0</v>
      </c>
      <c r="T200" s="70">
        <f t="shared" si="146"/>
        <v>0</v>
      </c>
      <c r="U200" s="69">
        <f t="shared" si="143"/>
        <v>155.25</v>
      </c>
      <c r="V200" s="47"/>
      <c r="W200" s="47"/>
    </row>
    <row r="201" spans="1:23" s="36" customFormat="1" x14ac:dyDescent="0.25">
      <c r="A201" s="55" t="s">
        <v>166</v>
      </c>
      <c r="B201" s="73">
        <f t="shared" si="144"/>
        <v>317</v>
      </c>
      <c r="C201" s="73">
        <f t="shared" ref="C201" si="149">C200</f>
        <v>6</v>
      </c>
      <c r="D201" s="34">
        <v>3</v>
      </c>
      <c r="E201" s="34"/>
      <c r="F201" s="34">
        <v>92</v>
      </c>
      <c r="G201" s="34"/>
      <c r="H201" s="34"/>
      <c r="I201" s="35">
        <f t="shared" si="131"/>
        <v>9</v>
      </c>
      <c r="J201" s="34">
        <f t="shared" si="147"/>
        <v>828</v>
      </c>
      <c r="K201" s="56">
        <f t="shared" si="136"/>
        <v>71.25</v>
      </c>
      <c r="L201" s="76">
        <v>75</v>
      </c>
      <c r="M201" s="77">
        <v>0.95</v>
      </c>
      <c r="N201" s="58">
        <f t="shared" si="141"/>
        <v>5.1630434782608692</v>
      </c>
      <c r="O201" s="34">
        <v>0</v>
      </c>
      <c r="P201" s="58">
        <f t="shared" si="134"/>
        <v>5.1630434782608692</v>
      </c>
      <c r="Q201" s="58" t="str">
        <f t="shared" ref="Q201:Q250" si="150">IF(P201&gt;=12,"CDC Airborne LVL",IF(P201&gt;=6,"CDC &amp; Harvard LVL",IF(P201&gt;=5,"CDC LVL",IF(P201&gt;=4,"Low",IF(P201&gt;=3,"Poor",IF(P201&gt;=2,"Bad",IF(P201&gt;=1,"Very Bad","Fail")))))))</f>
        <v>CDC LVL</v>
      </c>
      <c r="R201" s="56">
        <f t="shared" si="138"/>
        <v>38.8125</v>
      </c>
      <c r="S201" s="56">
        <f t="shared" si="139"/>
        <v>0</v>
      </c>
      <c r="T201" s="57">
        <f t="shared" ref="T201:T212" si="151">S201/R201</f>
        <v>0</v>
      </c>
      <c r="U201" s="56">
        <f t="shared" si="143"/>
        <v>38.8125</v>
      </c>
      <c r="V201" s="11"/>
      <c r="W201" s="11"/>
    </row>
    <row r="202" spans="1:23" s="36" customFormat="1" x14ac:dyDescent="0.25">
      <c r="A202" s="55" t="s">
        <v>166</v>
      </c>
      <c r="B202" s="5">
        <f t="shared" si="144"/>
        <v>318</v>
      </c>
      <c r="C202" s="5">
        <f t="shared" si="148"/>
        <v>6</v>
      </c>
      <c r="D202" s="34">
        <v>3</v>
      </c>
      <c r="E202" s="34"/>
      <c r="F202" s="34">
        <v>105</v>
      </c>
      <c r="G202" s="34"/>
      <c r="H202" s="34"/>
      <c r="I202" s="35">
        <f t="shared" si="131"/>
        <v>9</v>
      </c>
      <c r="J202" s="34">
        <f t="shared" si="147"/>
        <v>945</v>
      </c>
      <c r="K202" s="56">
        <f t="shared" si="136"/>
        <v>71.25</v>
      </c>
      <c r="L202" s="76">
        <v>75</v>
      </c>
      <c r="M202" s="77">
        <v>0.95</v>
      </c>
      <c r="N202" s="58">
        <f t="shared" si="141"/>
        <v>4.5238095238095237</v>
      </c>
      <c r="O202" s="34">
        <v>0</v>
      </c>
      <c r="P202" s="58">
        <f t="shared" si="134"/>
        <v>4.5238095238095237</v>
      </c>
      <c r="Q202" s="58" t="str">
        <f t="shared" si="150"/>
        <v>Low</v>
      </c>
      <c r="R202" s="56">
        <f t="shared" si="138"/>
        <v>38.8125</v>
      </c>
      <c r="S202" s="56">
        <f t="shared" si="139"/>
        <v>0</v>
      </c>
      <c r="T202" s="57">
        <f t="shared" si="151"/>
        <v>0</v>
      </c>
      <c r="U202" s="56">
        <f t="shared" si="143"/>
        <v>38.8125</v>
      </c>
      <c r="V202" s="11"/>
      <c r="W202" s="11"/>
    </row>
    <row r="203" spans="1:23" s="36" customFormat="1" x14ac:dyDescent="0.25">
      <c r="A203" s="55" t="s">
        <v>166</v>
      </c>
      <c r="B203" s="5">
        <f t="shared" si="144"/>
        <v>319</v>
      </c>
      <c r="C203" s="5">
        <f t="shared" si="148"/>
        <v>6</v>
      </c>
      <c r="D203" s="34">
        <v>3</v>
      </c>
      <c r="E203" s="34"/>
      <c r="F203" s="34">
        <v>118</v>
      </c>
      <c r="G203" s="34"/>
      <c r="H203" s="34"/>
      <c r="I203" s="35">
        <f t="shared" si="131"/>
        <v>9</v>
      </c>
      <c r="J203" s="34">
        <f t="shared" si="147"/>
        <v>1062</v>
      </c>
      <c r="K203" s="56">
        <f t="shared" si="136"/>
        <v>71.25</v>
      </c>
      <c r="L203" s="76">
        <v>75</v>
      </c>
      <c r="M203" s="77">
        <v>0.95</v>
      </c>
      <c r="N203" s="58">
        <f t="shared" si="141"/>
        <v>4.0254237288135597</v>
      </c>
      <c r="O203" s="34">
        <v>0</v>
      </c>
      <c r="P203" s="58">
        <f t="shared" si="134"/>
        <v>4.0254237288135597</v>
      </c>
      <c r="Q203" s="58" t="str">
        <f t="shared" si="150"/>
        <v>Low</v>
      </c>
      <c r="R203" s="56">
        <f t="shared" si="138"/>
        <v>38.8125</v>
      </c>
      <c r="S203" s="56">
        <f t="shared" si="139"/>
        <v>0</v>
      </c>
      <c r="T203" s="57">
        <f t="shared" si="151"/>
        <v>0</v>
      </c>
      <c r="U203" s="56">
        <f t="shared" si="143"/>
        <v>38.8125</v>
      </c>
      <c r="V203" s="11"/>
      <c r="W203" s="11"/>
    </row>
    <row r="204" spans="1:23" s="36" customFormat="1" x14ac:dyDescent="0.25">
      <c r="A204" s="55" t="s">
        <v>166</v>
      </c>
      <c r="B204" s="5">
        <f t="shared" si="144"/>
        <v>320</v>
      </c>
      <c r="C204" s="5">
        <f t="shared" si="148"/>
        <v>6</v>
      </c>
      <c r="D204" s="34">
        <v>3</v>
      </c>
      <c r="E204" s="34"/>
      <c r="F204" s="34">
        <v>116</v>
      </c>
      <c r="G204" s="34"/>
      <c r="H204" s="34"/>
      <c r="I204" s="35">
        <f t="shared" si="131"/>
        <v>9</v>
      </c>
      <c r="J204" s="34">
        <f t="shared" si="147"/>
        <v>1044</v>
      </c>
      <c r="K204" s="56">
        <f t="shared" si="136"/>
        <v>71.25</v>
      </c>
      <c r="L204" s="76">
        <v>75</v>
      </c>
      <c r="M204" s="77">
        <v>0.95</v>
      </c>
      <c r="N204" s="58">
        <f t="shared" si="141"/>
        <v>4.0948275862068968</v>
      </c>
      <c r="O204" s="34">
        <v>0</v>
      </c>
      <c r="P204" s="58">
        <f t="shared" si="134"/>
        <v>4.0948275862068968</v>
      </c>
      <c r="Q204" s="58" t="str">
        <f t="shared" si="150"/>
        <v>Low</v>
      </c>
      <c r="R204" s="56">
        <f t="shared" si="138"/>
        <v>38.8125</v>
      </c>
      <c r="S204" s="56">
        <f t="shared" si="139"/>
        <v>0</v>
      </c>
      <c r="T204" s="57">
        <f t="shared" si="151"/>
        <v>0</v>
      </c>
      <c r="U204" s="56">
        <f t="shared" si="143"/>
        <v>38.8125</v>
      </c>
      <c r="V204" s="11"/>
      <c r="W204" s="11"/>
    </row>
    <row r="205" spans="1:23" s="36" customFormat="1" x14ac:dyDescent="0.25">
      <c r="A205" s="55" t="s">
        <v>166</v>
      </c>
      <c r="B205" s="5">
        <f t="shared" si="144"/>
        <v>321</v>
      </c>
      <c r="C205" s="5">
        <f t="shared" si="148"/>
        <v>6</v>
      </c>
      <c r="D205" s="34">
        <v>3</v>
      </c>
      <c r="E205" s="34"/>
      <c r="F205" s="34">
        <v>118</v>
      </c>
      <c r="G205" s="34"/>
      <c r="H205" s="34"/>
      <c r="I205" s="35">
        <f t="shared" si="131"/>
        <v>9</v>
      </c>
      <c r="J205" s="34">
        <f t="shared" si="147"/>
        <v>1062</v>
      </c>
      <c r="K205" s="56">
        <f t="shared" si="136"/>
        <v>71.25</v>
      </c>
      <c r="L205" s="76">
        <v>75</v>
      </c>
      <c r="M205" s="77">
        <v>0.95</v>
      </c>
      <c r="N205" s="58">
        <f t="shared" si="141"/>
        <v>4.0254237288135597</v>
      </c>
      <c r="O205" s="34">
        <v>0</v>
      </c>
      <c r="P205" s="58">
        <f t="shared" si="134"/>
        <v>4.0254237288135597</v>
      </c>
      <c r="Q205" s="58" t="str">
        <f t="shared" si="150"/>
        <v>Low</v>
      </c>
      <c r="R205" s="56">
        <f t="shared" si="138"/>
        <v>38.8125</v>
      </c>
      <c r="S205" s="56">
        <f t="shared" si="139"/>
        <v>0</v>
      </c>
      <c r="T205" s="57">
        <f t="shared" si="151"/>
        <v>0</v>
      </c>
      <c r="U205" s="56">
        <f t="shared" si="143"/>
        <v>38.8125</v>
      </c>
      <c r="V205" s="11"/>
      <c r="W205" s="11"/>
    </row>
    <row r="206" spans="1:23" s="36" customFormat="1" x14ac:dyDescent="0.25">
      <c r="A206" s="55" t="s">
        <v>166</v>
      </c>
      <c r="B206" s="5">
        <f>B204+1</f>
        <v>321</v>
      </c>
      <c r="C206" s="5">
        <f>C204</f>
        <v>6</v>
      </c>
      <c r="D206" s="34">
        <v>3</v>
      </c>
      <c r="E206" s="34"/>
      <c r="F206" s="34">
        <v>118</v>
      </c>
      <c r="G206" s="34"/>
      <c r="H206" s="34"/>
      <c r="I206" s="35">
        <f t="shared" si="131"/>
        <v>9</v>
      </c>
      <c r="J206" s="34">
        <f t="shared" si="147"/>
        <v>1062</v>
      </c>
      <c r="K206" s="56">
        <f t="shared" si="136"/>
        <v>71.25</v>
      </c>
      <c r="L206" s="76">
        <v>75</v>
      </c>
      <c r="M206" s="77">
        <v>0.95</v>
      </c>
      <c r="N206" s="58">
        <f t="shared" si="141"/>
        <v>4.0254237288135597</v>
      </c>
      <c r="O206" s="34">
        <v>0</v>
      </c>
      <c r="P206" s="58">
        <f t="shared" si="134"/>
        <v>4.0254237288135597</v>
      </c>
      <c r="Q206" s="58" t="str">
        <f t="shared" si="150"/>
        <v>Low</v>
      </c>
      <c r="R206" s="56">
        <f t="shared" si="138"/>
        <v>38.8125</v>
      </c>
      <c r="S206" s="56">
        <f t="shared" si="139"/>
        <v>0</v>
      </c>
      <c r="T206" s="57">
        <f t="shared" si="151"/>
        <v>0</v>
      </c>
      <c r="U206" s="56">
        <f t="shared" si="143"/>
        <v>38.8125</v>
      </c>
      <c r="V206" s="11"/>
      <c r="W206" s="11"/>
    </row>
    <row r="207" spans="1:23" s="36" customFormat="1" x14ac:dyDescent="0.25">
      <c r="A207" s="55" t="s">
        <v>166</v>
      </c>
      <c r="B207" s="5">
        <f>B204+1</f>
        <v>321</v>
      </c>
      <c r="C207" s="5">
        <f>C204</f>
        <v>6</v>
      </c>
      <c r="D207" s="34">
        <v>3</v>
      </c>
      <c r="E207" s="34"/>
      <c r="F207" s="34">
        <v>116</v>
      </c>
      <c r="G207" s="34"/>
      <c r="H207" s="34"/>
      <c r="I207" s="35">
        <f t="shared" si="131"/>
        <v>9</v>
      </c>
      <c r="J207" s="34">
        <f t="shared" si="147"/>
        <v>1044</v>
      </c>
      <c r="K207" s="56">
        <f t="shared" si="136"/>
        <v>71.25</v>
      </c>
      <c r="L207" s="76">
        <v>75</v>
      </c>
      <c r="M207" s="77">
        <v>0.95</v>
      </c>
      <c r="N207" s="58">
        <f t="shared" si="141"/>
        <v>4.0948275862068968</v>
      </c>
      <c r="O207" s="34">
        <v>0</v>
      </c>
      <c r="P207" s="58">
        <f t="shared" si="134"/>
        <v>4.0948275862068968</v>
      </c>
      <c r="Q207" s="58" t="str">
        <f t="shared" si="150"/>
        <v>Low</v>
      </c>
      <c r="R207" s="56">
        <f t="shared" si="138"/>
        <v>38.8125</v>
      </c>
      <c r="S207" s="56">
        <f t="shared" si="139"/>
        <v>0</v>
      </c>
      <c r="T207" s="57">
        <f t="shared" si="151"/>
        <v>0</v>
      </c>
      <c r="U207" s="56">
        <f t="shared" si="143"/>
        <v>38.8125</v>
      </c>
      <c r="V207" s="11"/>
      <c r="W207" s="11"/>
    </row>
    <row r="208" spans="1:23" s="36" customFormat="1" x14ac:dyDescent="0.25">
      <c r="A208" s="55" t="s">
        <v>166</v>
      </c>
      <c r="B208" s="5">
        <f>B205+1</f>
        <v>322</v>
      </c>
      <c r="C208" s="5">
        <f>C205</f>
        <v>6</v>
      </c>
      <c r="D208" s="34">
        <v>3</v>
      </c>
      <c r="E208" s="34"/>
      <c r="F208" s="34">
        <v>119</v>
      </c>
      <c r="G208" s="34"/>
      <c r="H208" s="34"/>
      <c r="I208" s="35">
        <f t="shared" si="131"/>
        <v>9</v>
      </c>
      <c r="J208" s="34">
        <f t="shared" si="147"/>
        <v>1071</v>
      </c>
      <c r="K208" s="56">
        <f t="shared" si="136"/>
        <v>71.25</v>
      </c>
      <c r="L208" s="76">
        <v>75</v>
      </c>
      <c r="M208" s="77">
        <v>0.95</v>
      </c>
      <c r="N208" s="58">
        <f t="shared" si="141"/>
        <v>3.9915966386554622</v>
      </c>
      <c r="O208" s="34">
        <v>0</v>
      </c>
      <c r="P208" s="58">
        <f t="shared" si="134"/>
        <v>3.9915966386554622</v>
      </c>
      <c r="Q208" s="58" t="str">
        <f t="shared" si="150"/>
        <v>Poor</v>
      </c>
      <c r="R208" s="56">
        <f t="shared" si="138"/>
        <v>38.8125</v>
      </c>
      <c r="S208" s="56">
        <f t="shared" si="139"/>
        <v>0</v>
      </c>
      <c r="T208" s="57">
        <f t="shared" si="151"/>
        <v>0</v>
      </c>
      <c r="U208" s="56">
        <f t="shared" si="143"/>
        <v>38.8125</v>
      </c>
      <c r="V208" s="11"/>
      <c r="W208" s="11"/>
    </row>
    <row r="209" spans="1:23" s="36" customFormat="1" x14ac:dyDescent="0.25">
      <c r="A209" s="55" t="s">
        <v>176</v>
      </c>
      <c r="B209" s="5">
        <f t="shared" si="144"/>
        <v>323</v>
      </c>
      <c r="C209" s="5">
        <f t="shared" ref="C209:C216" si="152">C208</f>
        <v>6</v>
      </c>
      <c r="D209" s="34">
        <v>3</v>
      </c>
      <c r="E209" s="34"/>
      <c r="F209" s="34">
        <v>598</v>
      </c>
      <c r="G209" s="34"/>
      <c r="H209" s="34"/>
      <c r="I209" s="35">
        <f t="shared" si="131"/>
        <v>9</v>
      </c>
      <c r="J209" s="34">
        <f t="shared" si="147"/>
        <v>5382</v>
      </c>
      <c r="K209" s="56">
        <f t="shared" si="136"/>
        <v>30</v>
      </c>
      <c r="L209" s="76">
        <v>300</v>
      </c>
      <c r="M209" s="77">
        <v>0.1</v>
      </c>
      <c r="N209" s="58">
        <f t="shared" si="141"/>
        <v>0.33444816053511706</v>
      </c>
      <c r="O209" s="34">
        <v>0</v>
      </c>
      <c r="P209" s="58">
        <f t="shared" si="134"/>
        <v>0.33444816053511706</v>
      </c>
      <c r="Q209" s="65" t="str">
        <f t="shared" si="150"/>
        <v>Fail</v>
      </c>
      <c r="R209" s="56">
        <f t="shared" si="138"/>
        <v>155.25</v>
      </c>
      <c r="S209" s="56">
        <f t="shared" si="139"/>
        <v>0</v>
      </c>
      <c r="T209" s="57">
        <f t="shared" si="151"/>
        <v>0</v>
      </c>
      <c r="U209" s="56">
        <f t="shared" si="143"/>
        <v>155.25</v>
      </c>
      <c r="V209" s="11"/>
      <c r="W209" s="11"/>
    </row>
    <row r="210" spans="1:23" s="36" customFormat="1" x14ac:dyDescent="0.25">
      <c r="A210" s="55" t="s">
        <v>175</v>
      </c>
      <c r="B210" s="5">
        <f t="shared" si="144"/>
        <v>324</v>
      </c>
      <c r="C210" s="5">
        <f t="shared" si="152"/>
        <v>6</v>
      </c>
      <c r="D210" s="34">
        <v>3</v>
      </c>
      <c r="E210" s="34"/>
      <c r="F210" s="34">
        <v>172</v>
      </c>
      <c r="G210" s="34">
        <f>SUM(F200:F210)</f>
        <v>2095</v>
      </c>
      <c r="H210" s="34"/>
      <c r="I210" s="35">
        <f t="shared" si="131"/>
        <v>9</v>
      </c>
      <c r="J210" s="34">
        <f t="shared" si="147"/>
        <v>1548</v>
      </c>
      <c r="K210" s="56">
        <f t="shared" si="136"/>
        <v>10</v>
      </c>
      <c r="L210" s="76">
        <v>100</v>
      </c>
      <c r="M210" s="77">
        <v>0.1</v>
      </c>
      <c r="N210" s="58">
        <f t="shared" si="141"/>
        <v>0.38759689922480622</v>
      </c>
      <c r="O210" s="34">
        <v>0</v>
      </c>
      <c r="P210" s="58">
        <f t="shared" si="134"/>
        <v>0.38759689922480622</v>
      </c>
      <c r="Q210" s="65" t="str">
        <f t="shared" si="150"/>
        <v>Fail</v>
      </c>
      <c r="R210" s="56">
        <f t="shared" si="138"/>
        <v>51.749999999999993</v>
      </c>
      <c r="S210" s="56">
        <f t="shared" si="139"/>
        <v>0</v>
      </c>
      <c r="T210" s="57">
        <f t="shared" si="151"/>
        <v>0</v>
      </c>
      <c r="U210" s="56">
        <f t="shared" si="143"/>
        <v>51.749999999999993</v>
      </c>
      <c r="V210" s="11"/>
      <c r="W210" s="11"/>
    </row>
    <row r="211" spans="1:23" s="42" customFormat="1" x14ac:dyDescent="0.25">
      <c r="A211" s="66" t="s">
        <v>181</v>
      </c>
      <c r="B211" s="67">
        <f t="shared" si="144"/>
        <v>325</v>
      </c>
      <c r="C211" s="67">
        <f t="shared" si="152"/>
        <v>6</v>
      </c>
      <c r="D211" s="68">
        <v>4</v>
      </c>
      <c r="E211" s="68"/>
      <c r="F211" s="68">
        <v>207</v>
      </c>
      <c r="G211" s="68"/>
      <c r="H211" s="68"/>
      <c r="I211" s="85">
        <f t="shared" si="131"/>
        <v>9</v>
      </c>
      <c r="J211" s="68">
        <f t="shared" si="147"/>
        <v>1863</v>
      </c>
      <c r="K211" s="69">
        <f t="shared" si="136"/>
        <v>95</v>
      </c>
      <c r="L211" s="80">
        <v>100</v>
      </c>
      <c r="M211" s="81">
        <v>0.95</v>
      </c>
      <c r="N211" s="71">
        <f t="shared" si="141"/>
        <v>3.0595813204508855</v>
      </c>
      <c r="O211" s="68">
        <v>0</v>
      </c>
      <c r="P211" s="71">
        <f t="shared" si="134"/>
        <v>3.0595813204508855</v>
      </c>
      <c r="Q211" s="71" t="str">
        <f t="shared" si="150"/>
        <v>Poor</v>
      </c>
      <c r="R211" s="69">
        <f t="shared" si="138"/>
        <v>51.749999999999993</v>
      </c>
      <c r="S211" s="69">
        <f t="shared" si="139"/>
        <v>0</v>
      </c>
      <c r="T211" s="70">
        <f t="shared" si="151"/>
        <v>0</v>
      </c>
      <c r="U211" s="69">
        <f t="shared" si="143"/>
        <v>51.749999999999993</v>
      </c>
      <c r="V211" s="47"/>
      <c r="W211" s="47"/>
    </row>
    <row r="212" spans="1:23" s="36" customFormat="1" x14ac:dyDescent="0.25">
      <c r="A212" s="55" t="s">
        <v>176</v>
      </c>
      <c r="B212" s="5">
        <f t="shared" si="144"/>
        <v>326</v>
      </c>
      <c r="C212" s="5">
        <f t="shared" si="152"/>
        <v>6</v>
      </c>
      <c r="D212" s="34">
        <v>4</v>
      </c>
      <c r="E212" s="34"/>
      <c r="F212" s="34">
        <v>600</v>
      </c>
      <c r="G212" s="34"/>
      <c r="H212" s="34"/>
      <c r="I212" s="35">
        <f t="shared" ref="I212:I250" si="153">I$15</f>
        <v>9</v>
      </c>
      <c r="J212" s="34">
        <f t="shared" si="147"/>
        <v>5400</v>
      </c>
      <c r="K212" s="56">
        <f t="shared" si="136"/>
        <v>332.5</v>
      </c>
      <c r="L212" s="76">
        <v>350</v>
      </c>
      <c r="M212" s="77">
        <v>0.95</v>
      </c>
      <c r="N212" s="58">
        <f t="shared" si="141"/>
        <v>3.6944444444444446</v>
      </c>
      <c r="O212" s="34">
        <v>0</v>
      </c>
      <c r="P212" s="58">
        <f t="shared" si="134"/>
        <v>3.6944444444444446</v>
      </c>
      <c r="Q212" s="58" t="str">
        <f t="shared" si="150"/>
        <v>Poor</v>
      </c>
      <c r="R212" s="56">
        <f t="shared" si="138"/>
        <v>181.125</v>
      </c>
      <c r="S212" s="56">
        <f t="shared" si="139"/>
        <v>0</v>
      </c>
      <c r="T212" s="57">
        <f t="shared" si="151"/>
        <v>0</v>
      </c>
      <c r="U212" s="56">
        <f t="shared" si="143"/>
        <v>181.125</v>
      </c>
      <c r="V212" s="11"/>
      <c r="W212" s="11"/>
    </row>
    <row r="213" spans="1:23" s="36" customFormat="1" x14ac:dyDescent="0.25">
      <c r="A213" s="55" t="s">
        <v>177</v>
      </c>
      <c r="B213" s="5">
        <f t="shared" si="144"/>
        <v>327</v>
      </c>
      <c r="C213" s="5">
        <f t="shared" si="152"/>
        <v>6</v>
      </c>
      <c r="D213" s="34">
        <v>4</v>
      </c>
      <c r="E213" s="34"/>
      <c r="F213" s="34">
        <v>400</v>
      </c>
      <c r="G213" s="34"/>
      <c r="H213" s="34"/>
      <c r="I213" s="35">
        <f t="shared" si="153"/>
        <v>9</v>
      </c>
      <c r="J213" s="34">
        <f t="shared" si="147"/>
        <v>3600</v>
      </c>
      <c r="K213" s="56">
        <f t="shared" si="136"/>
        <v>190</v>
      </c>
      <c r="L213" s="76">
        <v>200</v>
      </c>
      <c r="M213" s="77">
        <v>0.95</v>
      </c>
      <c r="N213" s="58">
        <f t="shared" si="141"/>
        <v>3.1666666666666665</v>
      </c>
      <c r="O213" s="34">
        <v>0</v>
      </c>
      <c r="P213" s="58">
        <f t="shared" si="134"/>
        <v>3.1666666666666665</v>
      </c>
      <c r="Q213" s="58" t="str">
        <f t="shared" si="150"/>
        <v>Poor</v>
      </c>
      <c r="R213" s="56">
        <f t="shared" si="138"/>
        <v>103.49999999999999</v>
      </c>
      <c r="S213" s="56">
        <f t="shared" si="139"/>
        <v>0</v>
      </c>
      <c r="T213" s="57">
        <f t="shared" ref="T213:T222" si="154">S213/R213</f>
        <v>0</v>
      </c>
      <c r="U213" s="56">
        <f t="shared" si="143"/>
        <v>103.49999999999999</v>
      </c>
      <c r="V213" s="11"/>
      <c r="W213" s="11"/>
    </row>
    <row r="214" spans="1:23" s="36" customFormat="1" x14ac:dyDescent="0.25">
      <c r="A214" s="55" t="s">
        <v>178</v>
      </c>
      <c r="B214" s="5">
        <f t="shared" si="144"/>
        <v>328</v>
      </c>
      <c r="C214" s="5">
        <f t="shared" si="152"/>
        <v>6</v>
      </c>
      <c r="D214" s="34">
        <v>4</v>
      </c>
      <c r="E214" s="34"/>
      <c r="F214" s="34">
        <v>300</v>
      </c>
      <c r="G214" s="34">
        <f>SUM(F211:F214)</f>
        <v>1507</v>
      </c>
      <c r="H214" s="34"/>
      <c r="I214" s="35">
        <f t="shared" si="153"/>
        <v>9</v>
      </c>
      <c r="J214" s="34">
        <f t="shared" si="147"/>
        <v>2700</v>
      </c>
      <c r="K214" s="56">
        <f t="shared" si="136"/>
        <v>190</v>
      </c>
      <c r="L214" s="76">
        <v>200</v>
      </c>
      <c r="M214" s="77">
        <v>0.95</v>
      </c>
      <c r="N214" s="58">
        <f t="shared" si="141"/>
        <v>4.2222222222222223</v>
      </c>
      <c r="O214" s="34">
        <v>0</v>
      </c>
      <c r="P214" s="58">
        <f t="shared" si="134"/>
        <v>4.2222222222222223</v>
      </c>
      <c r="Q214" s="58" t="str">
        <f t="shared" si="150"/>
        <v>Low</v>
      </c>
      <c r="R214" s="56">
        <f t="shared" si="138"/>
        <v>103.49999999999999</v>
      </c>
      <c r="S214" s="56">
        <f t="shared" si="139"/>
        <v>0</v>
      </c>
      <c r="T214" s="57">
        <f t="shared" si="154"/>
        <v>0</v>
      </c>
      <c r="U214" s="56">
        <f t="shared" si="143"/>
        <v>103.49999999999999</v>
      </c>
      <c r="V214" s="11"/>
      <c r="W214" s="11"/>
    </row>
    <row r="215" spans="1:23" s="42" customFormat="1" x14ac:dyDescent="0.25">
      <c r="A215" s="66" t="s">
        <v>187</v>
      </c>
      <c r="B215" s="67">
        <f>B213+1</f>
        <v>328</v>
      </c>
      <c r="C215" s="67">
        <f t="shared" si="152"/>
        <v>6</v>
      </c>
      <c r="D215" s="68">
        <v>5</v>
      </c>
      <c r="E215" s="68"/>
      <c r="F215" s="68">
        <v>400</v>
      </c>
      <c r="G215" s="68"/>
      <c r="H215" s="68"/>
      <c r="I215" s="85">
        <f t="shared" si="153"/>
        <v>9</v>
      </c>
      <c r="J215" s="68">
        <f t="shared" si="147"/>
        <v>3600</v>
      </c>
      <c r="K215" s="69">
        <f t="shared" si="136"/>
        <v>237.5</v>
      </c>
      <c r="L215" s="80">
        <v>250</v>
      </c>
      <c r="M215" s="81">
        <v>0.95</v>
      </c>
      <c r="N215" s="71">
        <f t="shared" si="141"/>
        <v>3.9583333333333335</v>
      </c>
      <c r="O215" s="68">
        <v>0</v>
      </c>
      <c r="P215" s="71">
        <f t="shared" si="134"/>
        <v>3.9583333333333335</v>
      </c>
      <c r="Q215" s="71" t="str">
        <f t="shared" si="150"/>
        <v>Poor</v>
      </c>
      <c r="R215" s="69">
        <f t="shared" si="138"/>
        <v>129.375</v>
      </c>
      <c r="S215" s="69">
        <f t="shared" si="139"/>
        <v>0</v>
      </c>
      <c r="T215" s="70">
        <f t="shared" si="154"/>
        <v>0</v>
      </c>
      <c r="U215" s="69">
        <f t="shared" si="143"/>
        <v>129.375</v>
      </c>
      <c r="V215" s="47"/>
      <c r="W215" s="47"/>
    </row>
    <row r="216" spans="1:23" s="36" customFormat="1" x14ac:dyDescent="0.25">
      <c r="A216" s="55" t="s">
        <v>187</v>
      </c>
      <c r="B216" s="5">
        <f>B214+1</f>
        <v>329</v>
      </c>
      <c r="C216" s="5">
        <f t="shared" si="152"/>
        <v>6</v>
      </c>
      <c r="D216" s="34">
        <v>5</v>
      </c>
      <c r="E216" s="34"/>
      <c r="F216" s="34">
        <v>400</v>
      </c>
      <c r="G216" s="34">
        <f>SUM(F215:F216)</f>
        <v>800</v>
      </c>
      <c r="H216" s="59">
        <f>SUM(F178:F216)</f>
        <v>9127</v>
      </c>
      <c r="I216" s="35">
        <f t="shared" si="153"/>
        <v>9</v>
      </c>
      <c r="J216" s="34">
        <f t="shared" si="147"/>
        <v>3600</v>
      </c>
      <c r="K216" s="56">
        <f t="shared" si="136"/>
        <v>237.5</v>
      </c>
      <c r="L216" s="76">
        <v>250</v>
      </c>
      <c r="M216" s="77">
        <v>0.95</v>
      </c>
      <c r="N216" s="58">
        <f t="shared" si="141"/>
        <v>3.9583333333333335</v>
      </c>
      <c r="O216" s="34">
        <v>0</v>
      </c>
      <c r="P216" s="58">
        <f t="shared" si="134"/>
        <v>3.9583333333333335</v>
      </c>
      <c r="Q216" s="58" t="str">
        <f t="shared" si="150"/>
        <v>Poor</v>
      </c>
      <c r="R216" s="56">
        <f t="shared" si="138"/>
        <v>129.375</v>
      </c>
      <c r="S216" s="56">
        <f t="shared" si="139"/>
        <v>0</v>
      </c>
      <c r="T216" s="57">
        <f t="shared" si="154"/>
        <v>0</v>
      </c>
      <c r="U216" s="56">
        <f t="shared" si="143"/>
        <v>129.375</v>
      </c>
      <c r="V216" s="11"/>
      <c r="W216" s="11"/>
    </row>
    <row r="217" spans="1:23" s="39" customFormat="1" x14ac:dyDescent="0.25">
      <c r="A217" s="60" t="s">
        <v>197</v>
      </c>
      <c r="B217" s="13">
        <v>300</v>
      </c>
      <c r="C217" s="13">
        <v>7</v>
      </c>
      <c r="D217" s="61">
        <v>1</v>
      </c>
      <c r="E217" s="61"/>
      <c r="F217" s="61">
        <v>215</v>
      </c>
      <c r="G217" s="61"/>
      <c r="H217" s="61"/>
      <c r="I217" s="84">
        <f t="shared" si="153"/>
        <v>9</v>
      </c>
      <c r="J217" s="61">
        <f t="shared" si="147"/>
        <v>1935</v>
      </c>
      <c r="K217" s="62">
        <f t="shared" si="136"/>
        <v>71.25</v>
      </c>
      <c r="L217" s="78">
        <v>75</v>
      </c>
      <c r="M217" s="79">
        <v>0.95</v>
      </c>
      <c r="N217" s="64">
        <f t="shared" si="141"/>
        <v>2.2093023255813953</v>
      </c>
      <c r="O217" s="61">
        <v>0</v>
      </c>
      <c r="P217" s="64">
        <f t="shared" si="134"/>
        <v>2.2093023255813953</v>
      </c>
      <c r="Q217" s="64" t="str">
        <f t="shared" si="150"/>
        <v>Bad</v>
      </c>
      <c r="R217" s="62">
        <f t="shared" si="138"/>
        <v>38.8125</v>
      </c>
      <c r="S217" s="62">
        <f t="shared" si="139"/>
        <v>0</v>
      </c>
      <c r="T217" s="63">
        <f t="shared" si="154"/>
        <v>0</v>
      </c>
      <c r="U217" s="62">
        <f t="shared" si="143"/>
        <v>38.8125</v>
      </c>
      <c r="V217" s="41"/>
      <c r="W217" s="41"/>
    </row>
    <row r="218" spans="1:23" s="36" customFormat="1" x14ac:dyDescent="0.25">
      <c r="A218" s="55" t="s">
        <v>313</v>
      </c>
      <c r="B218" s="5">
        <f t="shared" ref="B218:B248" si="155">B217+1</f>
        <v>301</v>
      </c>
      <c r="C218" s="5">
        <f t="shared" ref="C218:C229" si="156">C217</f>
        <v>7</v>
      </c>
      <c r="D218" s="34">
        <v>1</v>
      </c>
      <c r="E218" s="34"/>
      <c r="F218" s="34">
        <v>109</v>
      </c>
      <c r="G218" s="34"/>
      <c r="H218" s="34"/>
      <c r="I218" s="35">
        <f t="shared" si="153"/>
        <v>9</v>
      </c>
      <c r="J218" s="34">
        <f t="shared" si="147"/>
        <v>981</v>
      </c>
      <c r="K218" s="56">
        <f t="shared" si="136"/>
        <v>71.25</v>
      </c>
      <c r="L218" s="76">
        <v>75</v>
      </c>
      <c r="M218" s="77">
        <v>0.95</v>
      </c>
      <c r="N218" s="58">
        <f t="shared" si="141"/>
        <v>4.3577981651376145</v>
      </c>
      <c r="O218" s="34">
        <v>0</v>
      </c>
      <c r="P218" s="58">
        <f t="shared" si="134"/>
        <v>4.3577981651376145</v>
      </c>
      <c r="Q218" s="58" t="str">
        <f t="shared" si="150"/>
        <v>Low</v>
      </c>
      <c r="R218" s="56">
        <f t="shared" si="138"/>
        <v>38.8125</v>
      </c>
      <c r="S218" s="56">
        <f t="shared" si="139"/>
        <v>0</v>
      </c>
      <c r="T218" s="57">
        <f t="shared" si="154"/>
        <v>0</v>
      </c>
      <c r="U218" s="56">
        <f t="shared" si="143"/>
        <v>38.8125</v>
      </c>
      <c r="V218" s="11"/>
      <c r="W218" s="11"/>
    </row>
    <row r="219" spans="1:23" s="36" customFormat="1" x14ac:dyDescent="0.25">
      <c r="A219" s="55" t="s">
        <v>314</v>
      </c>
      <c r="B219" s="5">
        <f t="shared" si="155"/>
        <v>302</v>
      </c>
      <c r="C219" s="5">
        <f t="shared" si="156"/>
        <v>7</v>
      </c>
      <c r="D219" s="34">
        <v>1</v>
      </c>
      <c r="E219" s="34"/>
      <c r="F219" s="34">
        <v>242</v>
      </c>
      <c r="G219" s="34"/>
      <c r="H219" s="34"/>
      <c r="I219" s="35">
        <f t="shared" si="153"/>
        <v>9</v>
      </c>
      <c r="J219" s="34">
        <f t="shared" si="147"/>
        <v>2178</v>
      </c>
      <c r="K219" s="56">
        <f t="shared" si="136"/>
        <v>71.25</v>
      </c>
      <c r="L219" s="76">
        <v>75</v>
      </c>
      <c r="M219" s="77">
        <v>0.95</v>
      </c>
      <c r="N219" s="58">
        <f t="shared" si="141"/>
        <v>1.9628099173553719</v>
      </c>
      <c r="O219" s="34">
        <v>0</v>
      </c>
      <c r="P219" s="58">
        <f t="shared" si="134"/>
        <v>1.9628099173553719</v>
      </c>
      <c r="Q219" s="65" t="str">
        <f t="shared" si="150"/>
        <v>Very Bad</v>
      </c>
      <c r="R219" s="56">
        <f t="shared" si="138"/>
        <v>38.8125</v>
      </c>
      <c r="S219" s="56">
        <f t="shared" si="139"/>
        <v>0</v>
      </c>
      <c r="T219" s="57">
        <f t="shared" si="154"/>
        <v>0</v>
      </c>
      <c r="U219" s="56">
        <f t="shared" si="143"/>
        <v>38.8125</v>
      </c>
      <c r="V219" s="11"/>
      <c r="W219" s="11"/>
    </row>
    <row r="220" spans="1:23" s="36" customFormat="1" x14ac:dyDescent="0.25">
      <c r="A220" s="55" t="s">
        <v>315</v>
      </c>
      <c r="B220" s="5">
        <f t="shared" si="155"/>
        <v>303</v>
      </c>
      <c r="C220" s="5">
        <f t="shared" si="156"/>
        <v>7</v>
      </c>
      <c r="D220" s="34">
        <v>1</v>
      </c>
      <c r="E220" s="34"/>
      <c r="F220" s="34">
        <v>1220</v>
      </c>
      <c r="G220" s="34"/>
      <c r="H220" s="34"/>
      <c r="I220" s="35">
        <f t="shared" si="153"/>
        <v>9</v>
      </c>
      <c r="J220" s="34">
        <f t="shared" si="147"/>
        <v>10980</v>
      </c>
      <c r="K220" s="56">
        <f t="shared" si="136"/>
        <v>855</v>
      </c>
      <c r="L220" s="76">
        <v>900</v>
      </c>
      <c r="M220" s="77">
        <v>0.95</v>
      </c>
      <c r="N220" s="58">
        <f t="shared" si="141"/>
        <v>4.6721311475409832</v>
      </c>
      <c r="O220" s="34">
        <v>0</v>
      </c>
      <c r="P220" s="58">
        <f t="shared" si="134"/>
        <v>4.6721311475409832</v>
      </c>
      <c r="Q220" s="65" t="str">
        <f t="shared" si="150"/>
        <v>Low</v>
      </c>
      <c r="R220" s="56">
        <f t="shared" si="138"/>
        <v>465.74999999999994</v>
      </c>
      <c r="S220" s="56">
        <f t="shared" si="139"/>
        <v>0</v>
      </c>
      <c r="T220" s="57">
        <f t="shared" si="154"/>
        <v>0</v>
      </c>
      <c r="U220" s="56">
        <f t="shared" si="143"/>
        <v>465.74999999999994</v>
      </c>
      <c r="V220" s="11"/>
      <c r="W220" s="11"/>
    </row>
    <row r="221" spans="1:23" s="36" customFormat="1" x14ac:dyDescent="0.25">
      <c r="A221" s="55" t="s">
        <v>198</v>
      </c>
      <c r="B221" s="5">
        <f t="shared" si="155"/>
        <v>304</v>
      </c>
      <c r="C221" s="5">
        <f t="shared" si="156"/>
        <v>7</v>
      </c>
      <c r="D221" s="34">
        <v>1</v>
      </c>
      <c r="E221" s="34"/>
      <c r="F221" s="34">
        <v>151</v>
      </c>
      <c r="G221" s="34"/>
      <c r="H221" s="34"/>
      <c r="I221" s="35">
        <f t="shared" si="153"/>
        <v>9</v>
      </c>
      <c r="J221" s="34">
        <f t="shared" ref="J221:J250" si="157">F221*I221</f>
        <v>1359</v>
      </c>
      <c r="K221" s="56">
        <f t="shared" si="136"/>
        <v>71.25</v>
      </c>
      <c r="L221" s="76">
        <v>75</v>
      </c>
      <c r="M221" s="77">
        <v>0.95</v>
      </c>
      <c r="N221" s="58">
        <f t="shared" si="141"/>
        <v>3.1456953642384105</v>
      </c>
      <c r="O221" s="34">
        <v>0</v>
      </c>
      <c r="P221" s="58">
        <f t="shared" si="134"/>
        <v>3.1456953642384105</v>
      </c>
      <c r="Q221" s="65" t="str">
        <f t="shared" si="150"/>
        <v>Poor</v>
      </c>
      <c r="R221" s="56">
        <f t="shared" si="138"/>
        <v>38.8125</v>
      </c>
      <c r="S221" s="56">
        <f t="shared" si="139"/>
        <v>0</v>
      </c>
      <c r="T221" s="57">
        <f t="shared" si="154"/>
        <v>0</v>
      </c>
      <c r="U221" s="56">
        <f t="shared" si="143"/>
        <v>38.8125</v>
      </c>
      <c r="V221" s="11"/>
      <c r="W221" s="11"/>
    </row>
    <row r="222" spans="1:23" s="36" customFormat="1" x14ac:dyDescent="0.25">
      <c r="A222" s="55" t="s">
        <v>176</v>
      </c>
      <c r="B222" s="5">
        <f t="shared" si="155"/>
        <v>305</v>
      </c>
      <c r="C222" s="5">
        <f t="shared" ref="C222:C223" si="158">C221</f>
        <v>7</v>
      </c>
      <c r="D222" s="34">
        <v>1</v>
      </c>
      <c r="E222" s="34"/>
      <c r="F222" s="34">
        <v>92</v>
      </c>
      <c r="G222" s="34"/>
      <c r="H222" s="34"/>
      <c r="I222" s="35">
        <f t="shared" si="153"/>
        <v>9</v>
      </c>
      <c r="J222" s="34">
        <f t="shared" si="157"/>
        <v>828</v>
      </c>
      <c r="K222" s="56">
        <f t="shared" si="136"/>
        <v>71.25</v>
      </c>
      <c r="L222" s="76">
        <v>75</v>
      </c>
      <c r="M222" s="77">
        <v>0.95</v>
      </c>
      <c r="N222" s="58">
        <f t="shared" si="141"/>
        <v>5.1630434782608692</v>
      </c>
      <c r="O222" s="34">
        <v>0</v>
      </c>
      <c r="P222" s="58">
        <f t="shared" ref="P222:P250" si="159">N222+O222</f>
        <v>5.1630434782608692</v>
      </c>
      <c r="Q222" s="58" t="str">
        <f t="shared" si="150"/>
        <v>CDC LVL</v>
      </c>
      <c r="R222" s="56">
        <f t="shared" si="138"/>
        <v>38.8125</v>
      </c>
      <c r="S222" s="56">
        <f t="shared" si="139"/>
        <v>0</v>
      </c>
      <c r="T222" s="57">
        <f t="shared" si="154"/>
        <v>0</v>
      </c>
      <c r="U222" s="56">
        <f t="shared" si="143"/>
        <v>38.8125</v>
      </c>
      <c r="V222" s="11"/>
      <c r="W222" s="11"/>
    </row>
    <row r="223" spans="1:23" s="36" customFormat="1" x14ac:dyDescent="0.25">
      <c r="A223" s="55" t="s">
        <v>169</v>
      </c>
      <c r="B223" s="5">
        <f t="shared" si="155"/>
        <v>306</v>
      </c>
      <c r="C223" s="5">
        <f t="shared" si="158"/>
        <v>7</v>
      </c>
      <c r="D223" s="34">
        <v>1</v>
      </c>
      <c r="E223" s="34"/>
      <c r="F223" s="34">
        <v>64</v>
      </c>
      <c r="G223" s="34">
        <f>SUM(F217:F223)</f>
        <v>2093</v>
      </c>
      <c r="H223" s="34"/>
      <c r="I223" s="35">
        <f t="shared" si="153"/>
        <v>9</v>
      </c>
      <c r="J223" s="34">
        <f t="shared" si="157"/>
        <v>576</v>
      </c>
      <c r="K223" s="56">
        <f t="shared" ref="K223:K250" si="160">L223*M223</f>
        <v>5</v>
      </c>
      <c r="L223" s="76">
        <v>50</v>
      </c>
      <c r="M223" s="77">
        <v>0.1</v>
      </c>
      <c r="N223" s="58">
        <f t="shared" si="141"/>
        <v>0.52083333333333337</v>
      </c>
      <c r="O223" s="34">
        <v>0</v>
      </c>
      <c r="P223" s="58">
        <f t="shared" si="159"/>
        <v>0.52083333333333337</v>
      </c>
      <c r="Q223" s="58" t="str">
        <f t="shared" si="150"/>
        <v>Fail</v>
      </c>
      <c r="R223" s="56">
        <f t="shared" ref="R223:R250" si="161">$B$10*L223</f>
        <v>25.874999999999996</v>
      </c>
      <c r="S223" s="56">
        <f t="shared" ref="S223:S250" si="162">$B$12*J223*(O223/12)</f>
        <v>0</v>
      </c>
      <c r="T223" s="57">
        <f t="shared" ref="T223:T232" si="163">S223/R223</f>
        <v>0</v>
      </c>
      <c r="U223" s="56">
        <f t="shared" si="143"/>
        <v>25.874999999999996</v>
      </c>
      <c r="V223" s="11"/>
      <c r="W223" s="11"/>
    </row>
    <row r="224" spans="1:23" s="42" customFormat="1" x14ac:dyDescent="0.25">
      <c r="A224" s="66" t="s">
        <v>170</v>
      </c>
      <c r="B224" s="67">
        <f t="shared" si="155"/>
        <v>307</v>
      </c>
      <c r="C224" s="67">
        <f t="shared" si="156"/>
        <v>7</v>
      </c>
      <c r="D224" s="68">
        <v>2</v>
      </c>
      <c r="E224" s="68"/>
      <c r="F224" s="68">
        <v>1279</v>
      </c>
      <c r="G224" s="68"/>
      <c r="H224" s="68"/>
      <c r="I224" s="86">
        <f>I$15</f>
        <v>9</v>
      </c>
      <c r="J224" s="68">
        <f t="shared" si="157"/>
        <v>11511</v>
      </c>
      <c r="K224" s="69">
        <f t="shared" si="160"/>
        <v>760</v>
      </c>
      <c r="L224" s="80">
        <v>800</v>
      </c>
      <c r="M224" s="81">
        <v>0.95</v>
      </c>
      <c r="N224" s="71">
        <f t="shared" si="141"/>
        <v>3.9614281991138909</v>
      </c>
      <c r="O224" s="68">
        <v>0</v>
      </c>
      <c r="P224" s="71">
        <f t="shared" si="159"/>
        <v>3.9614281991138909</v>
      </c>
      <c r="Q224" s="71" t="str">
        <f t="shared" si="150"/>
        <v>Poor</v>
      </c>
      <c r="R224" s="69">
        <f t="shared" si="161"/>
        <v>413.99999999999994</v>
      </c>
      <c r="S224" s="69">
        <f t="shared" si="162"/>
        <v>0</v>
      </c>
      <c r="T224" s="70">
        <f t="shared" si="163"/>
        <v>0</v>
      </c>
      <c r="U224" s="69">
        <f t="shared" si="143"/>
        <v>413.99999999999994</v>
      </c>
      <c r="V224" s="47"/>
      <c r="W224" s="47"/>
    </row>
    <row r="225" spans="1:23" s="36" customFormat="1" x14ac:dyDescent="0.25">
      <c r="A225" s="55" t="s">
        <v>199</v>
      </c>
      <c r="B225" s="5">
        <f t="shared" si="155"/>
        <v>308</v>
      </c>
      <c r="C225" s="5">
        <f t="shared" si="156"/>
        <v>7</v>
      </c>
      <c r="D225" s="34">
        <v>2</v>
      </c>
      <c r="E225" s="34"/>
      <c r="F225" s="34">
        <v>122</v>
      </c>
      <c r="G225" s="34"/>
      <c r="H225" s="34"/>
      <c r="I225" s="35">
        <f t="shared" si="153"/>
        <v>9</v>
      </c>
      <c r="J225" s="34">
        <f t="shared" si="157"/>
        <v>1098</v>
      </c>
      <c r="K225" s="56">
        <f t="shared" si="160"/>
        <v>95</v>
      </c>
      <c r="L225" s="76">
        <v>100</v>
      </c>
      <c r="M225" s="77">
        <v>0.95</v>
      </c>
      <c r="N225" s="58">
        <f t="shared" si="141"/>
        <v>5.1912568306010929</v>
      </c>
      <c r="O225" s="34">
        <v>0</v>
      </c>
      <c r="P225" s="58">
        <f t="shared" si="159"/>
        <v>5.1912568306010929</v>
      </c>
      <c r="Q225" s="58" t="str">
        <f t="shared" si="150"/>
        <v>CDC LVL</v>
      </c>
      <c r="R225" s="56">
        <f t="shared" si="161"/>
        <v>51.749999999999993</v>
      </c>
      <c r="S225" s="56">
        <f t="shared" si="162"/>
        <v>0</v>
      </c>
      <c r="T225" s="57">
        <f t="shared" si="163"/>
        <v>0</v>
      </c>
      <c r="U225" s="56">
        <f t="shared" si="143"/>
        <v>51.749999999999993</v>
      </c>
      <c r="V225" s="11"/>
      <c r="W225" s="11"/>
    </row>
    <row r="226" spans="1:23" s="36" customFormat="1" x14ac:dyDescent="0.25">
      <c r="A226" s="55" t="s">
        <v>166</v>
      </c>
      <c r="B226" s="5">
        <f t="shared" si="155"/>
        <v>309</v>
      </c>
      <c r="C226" s="5">
        <f t="shared" si="156"/>
        <v>7</v>
      </c>
      <c r="D226" s="34">
        <v>2</v>
      </c>
      <c r="E226" s="34"/>
      <c r="F226" s="34">
        <v>122</v>
      </c>
      <c r="G226" s="34"/>
      <c r="H226" s="34"/>
      <c r="I226" s="35">
        <f t="shared" si="153"/>
        <v>9</v>
      </c>
      <c r="J226" s="34">
        <f t="shared" si="157"/>
        <v>1098</v>
      </c>
      <c r="K226" s="56">
        <f t="shared" si="160"/>
        <v>95</v>
      </c>
      <c r="L226" s="76">
        <v>100</v>
      </c>
      <c r="M226" s="77">
        <v>0.95</v>
      </c>
      <c r="N226" s="58">
        <f t="shared" si="141"/>
        <v>5.1912568306010929</v>
      </c>
      <c r="O226" s="34">
        <v>0</v>
      </c>
      <c r="P226" s="58">
        <f t="shared" si="159"/>
        <v>5.1912568306010929</v>
      </c>
      <c r="Q226" s="58" t="str">
        <f t="shared" si="150"/>
        <v>CDC LVL</v>
      </c>
      <c r="R226" s="56">
        <f t="shared" si="161"/>
        <v>51.749999999999993</v>
      </c>
      <c r="S226" s="56">
        <f t="shared" si="162"/>
        <v>0</v>
      </c>
      <c r="T226" s="57">
        <f t="shared" si="163"/>
        <v>0</v>
      </c>
      <c r="U226" s="56">
        <f t="shared" si="143"/>
        <v>51.749999999999993</v>
      </c>
      <c r="V226" s="11"/>
      <c r="W226" s="11"/>
    </row>
    <row r="227" spans="1:23" s="36" customFormat="1" x14ac:dyDescent="0.25">
      <c r="A227" s="55" t="s">
        <v>313</v>
      </c>
      <c r="B227" s="5">
        <f t="shared" si="155"/>
        <v>310</v>
      </c>
      <c r="C227" s="5">
        <f t="shared" si="156"/>
        <v>7</v>
      </c>
      <c r="D227" s="34">
        <v>2</v>
      </c>
      <c r="E227" s="34"/>
      <c r="F227" s="34">
        <v>179</v>
      </c>
      <c r="G227" s="34"/>
      <c r="H227" s="34"/>
      <c r="I227" s="35">
        <f t="shared" si="153"/>
        <v>9</v>
      </c>
      <c r="J227" s="34">
        <f t="shared" si="157"/>
        <v>1611</v>
      </c>
      <c r="K227" s="56">
        <f t="shared" si="160"/>
        <v>95</v>
      </c>
      <c r="L227" s="76">
        <v>100</v>
      </c>
      <c r="M227" s="77">
        <v>0.95</v>
      </c>
      <c r="N227" s="58">
        <f t="shared" si="141"/>
        <v>3.5381750465549349</v>
      </c>
      <c r="O227" s="34">
        <v>0</v>
      </c>
      <c r="P227" s="58">
        <f t="shared" si="159"/>
        <v>3.5381750465549349</v>
      </c>
      <c r="Q227" s="58" t="str">
        <f t="shared" si="150"/>
        <v>Poor</v>
      </c>
      <c r="R227" s="56">
        <f t="shared" si="161"/>
        <v>51.749999999999993</v>
      </c>
      <c r="S227" s="56">
        <f t="shared" si="162"/>
        <v>0</v>
      </c>
      <c r="T227" s="57">
        <f t="shared" si="163"/>
        <v>0</v>
      </c>
      <c r="U227" s="56">
        <f t="shared" si="143"/>
        <v>51.749999999999993</v>
      </c>
      <c r="V227" s="11"/>
      <c r="W227" s="11"/>
    </row>
    <row r="228" spans="1:23" s="36" customFormat="1" x14ac:dyDescent="0.25">
      <c r="A228" s="55" t="s">
        <v>314</v>
      </c>
      <c r="B228" s="5">
        <f t="shared" si="155"/>
        <v>311</v>
      </c>
      <c r="C228" s="5">
        <f t="shared" si="156"/>
        <v>7</v>
      </c>
      <c r="D228" s="34">
        <v>2</v>
      </c>
      <c r="E228" s="34"/>
      <c r="F228" s="34">
        <v>250</v>
      </c>
      <c r="G228" s="34"/>
      <c r="H228" s="34"/>
      <c r="I228" s="35">
        <f t="shared" si="153"/>
        <v>9</v>
      </c>
      <c r="J228" s="34">
        <f t="shared" si="157"/>
        <v>2250</v>
      </c>
      <c r="K228" s="56">
        <f t="shared" si="160"/>
        <v>190</v>
      </c>
      <c r="L228" s="76">
        <v>200</v>
      </c>
      <c r="M228" s="77">
        <v>0.95</v>
      </c>
      <c r="N228" s="58">
        <f t="shared" si="141"/>
        <v>5.0666666666666664</v>
      </c>
      <c r="O228" s="34">
        <v>0</v>
      </c>
      <c r="P228" s="58">
        <f t="shared" si="159"/>
        <v>5.0666666666666664</v>
      </c>
      <c r="Q228" s="58" t="str">
        <f t="shared" si="150"/>
        <v>CDC LVL</v>
      </c>
      <c r="R228" s="56">
        <f t="shared" si="161"/>
        <v>103.49999999999999</v>
      </c>
      <c r="S228" s="56">
        <f t="shared" si="162"/>
        <v>0</v>
      </c>
      <c r="T228" s="57">
        <f t="shared" si="163"/>
        <v>0</v>
      </c>
      <c r="U228" s="56">
        <f t="shared" si="143"/>
        <v>103.49999999999999</v>
      </c>
      <c r="V228" s="11"/>
      <c r="W228" s="11"/>
    </row>
    <row r="229" spans="1:23" s="36" customFormat="1" x14ac:dyDescent="0.25">
      <c r="A229" s="55" t="s">
        <v>179</v>
      </c>
      <c r="B229" s="5">
        <f>B227+1</f>
        <v>311</v>
      </c>
      <c r="C229" s="5">
        <f t="shared" si="156"/>
        <v>7</v>
      </c>
      <c r="D229" s="34">
        <v>2</v>
      </c>
      <c r="E229" s="34"/>
      <c r="F229" s="34">
        <v>162</v>
      </c>
      <c r="G229" s="34"/>
      <c r="H229" s="34"/>
      <c r="I229" s="35">
        <f t="shared" si="153"/>
        <v>9</v>
      </c>
      <c r="J229" s="34">
        <f t="shared" si="157"/>
        <v>1458</v>
      </c>
      <c r="K229" s="56">
        <f t="shared" si="160"/>
        <v>95</v>
      </c>
      <c r="L229" s="76">
        <v>100</v>
      </c>
      <c r="M229" s="77">
        <v>0.95</v>
      </c>
      <c r="N229" s="58">
        <f t="shared" si="141"/>
        <v>3.9094650205761319</v>
      </c>
      <c r="O229" s="34">
        <v>0</v>
      </c>
      <c r="P229" s="58">
        <f t="shared" si="159"/>
        <v>3.9094650205761319</v>
      </c>
      <c r="Q229" s="58" t="str">
        <f t="shared" si="150"/>
        <v>Poor</v>
      </c>
      <c r="R229" s="56">
        <f t="shared" si="161"/>
        <v>51.749999999999993</v>
      </c>
      <c r="S229" s="56">
        <f t="shared" si="162"/>
        <v>0</v>
      </c>
      <c r="T229" s="57">
        <f t="shared" si="163"/>
        <v>0</v>
      </c>
      <c r="U229" s="56">
        <f t="shared" si="143"/>
        <v>51.749999999999993</v>
      </c>
      <c r="V229" s="11"/>
      <c r="W229" s="11"/>
    </row>
    <row r="230" spans="1:23" s="36" customFormat="1" x14ac:dyDescent="0.25">
      <c r="A230" s="55" t="s">
        <v>200</v>
      </c>
      <c r="B230" s="5">
        <f>B228+1</f>
        <v>312</v>
      </c>
      <c r="C230" s="5">
        <f>C229</f>
        <v>7</v>
      </c>
      <c r="D230" s="34">
        <v>2</v>
      </c>
      <c r="E230" s="34"/>
      <c r="F230" s="34">
        <v>274</v>
      </c>
      <c r="G230" s="34"/>
      <c r="H230" s="34"/>
      <c r="I230" s="35">
        <f t="shared" si="153"/>
        <v>9</v>
      </c>
      <c r="J230" s="34">
        <f t="shared" si="157"/>
        <v>2466</v>
      </c>
      <c r="K230" s="56">
        <f t="shared" si="160"/>
        <v>190</v>
      </c>
      <c r="L230" s="76">
        <v>200</v>
      </c>
      <c r="M230" s="77">
        <v>0.95</v>
      </c>
      <c r="N230" s="58">
        <f t="shared" ref="N230:N250" si="164">K230*60/J230</f>
        <v>4.6228710462287106</v>
      </c>
      <c r="O230" s="34">
        <v>0</v>
      </c>
      <c r="P230" s="58">
        <f t="shared" si="159"/>
        <v>4.6228710462287106</v>
      </c>
      <c r="Q230" s="58" t="str">
        <f t="shared" si="150"/>
        <v>Low</v>
      </c>
      <c r="R230" s="56">
        <f t="shared" si="161"/>
        <v>103.49999999999999</v>
      </c>
      <c r="S230" s="56">
        <f t="shared" si="162"/>
        <v>0</v>
      </c>
      <c r="T230" s="57">
        <f t="shared" si="163"/>
        <v>0</v>
      </c>
      <c r="U230" s="56">
        <f t="shared" ref="U230:U250" si="165">R230+S230</f>
        <v>103.49999999999999</v>
      </c>
      <c r="V230" s="11"/>
      <c r="W230" s="11"/>
    </row>
    <row r="231" spans="1:23" s="36" customFormat="1" x14ac:dyDescent="0.25">
      <c r="A231" s="55" t="s">
        <v>174</v>
      </c>
      <c r="B231" s="5">
        <f t="shared" si="155"/>
        <v>313</v>
      </c>
      <c r="C231" s="5">
        <f t="shared" ref="C231:C238" si="166">C230</f>
        <v>7</v>
      </c>
      <c r="D231" s="34">
        <v>2</v>
      </c>
      <c r="E231" s="34"/>
      <c r="F231" s="34">
        <v>244</v>
      </c>
      <c r="G231" s="34">
        <f>SUM(F224:F231)</f>
        <v>2632</v>
      </c>
      <c r="H231" s="34"/>
      <c r="I231" s="35">
        <f t="shared" si="153"/>
        <v>9</v>
      </c>
      <c r="J231" s="34">
        <f t="shared" si="157"/>
        <v>2196</v>
      </c>
      <c r="K231" s="56">
        <f t="shared" si="160"/>
        <v>80</v>
      </c>
      <c r="L231" s="76">
        <v>200</v>
      </c>
      <c r="M231" s="77">
        <v>0.4</v>
      </c>
      <c r="N231" s="58">
        <f t="shared" si="164"/>
        <v>2.1857923497267762</v>
      </c>
      <c r="O231" s="34">
        <v>0</v>
      </c>
      <c r="P231" s="58">
        <f t="shared" si="159"/>
        <v>2.1857923497267762</v>
      </c>
      <c r="Q231" s="65" t="str">
        <f t="shared" si="150"/>
        <v>Bad</v>
      </c>
      <c r="R231" s="56">
        <f t="shared" si="161"/>
        <v>103.49999999999999</v>
      </c>
      <c r="S231" s="56">
        <f t="shared" si="162"/>
        <v>0</v>
      </c>
      <c r="T231" s="57">
        <f t="shared" si="163"/>
        <v>0</v>
      </c>
      <c r="U231" s="56">
        <f t="shared" si="165"/>
        <v>103.49999999999999</v>
      </c>
      <c r="V231" s="11"/>
      <c r="W231" s="11"/>
    </row>
    <row r="232" spans="1:23" s="42" customFormat="1" x14ac:dyDescent="0.25">
      <c r="A232" s="66" t="s">
        <v>168</v>
      </c>
      <c r="B232" s="67">
        <f t="shared" si="155"/>
        <v>314</v>
      </c>
      <c r="C232" s="67">
        <f t="shared" si="166"/>
        <v>7</v>
      </c>
      <c r="D232" s="68">
        <v>3</v>
      </c>
      <c r="E232" s="68"/>
      <c r="F232" s="68">
        <v>85</v>
      </c>
      <c r="G232" s="68"/>
      <c r="H232" s="68"/>
      <c r="I232" s="85">
        <f t="shared" si="153"/>
        <v>9</v>
      </c>
      <c r="J232" s="68">
        <f t="shared" si="157"/>
        <v>765</v>
      </c>
      <c r="K232" s="69">
        <f t="shared" si="160"/>
        <v>47.5</v>
      </c>
      <c r="L232" s="80">
        <v>50</v>
      </c>
      <c r="M232" s="81">
        <v>0.95</v>
      </c>
      <c r="N232" s="71">
        <f t="shared" si="164"/>
        <v>3.7254901960784315</v>
      </c>
      <c r="O232" s="68">
        <v>0</v>
      </c>
      <c r="P232" s="71">
        <f t="shared" si="159"/>
        <v>3.7254901960784315</v>
      </c>
      <c r="Q232" s="71" t="str">
        <f t="shared" si="150"/>
        <v>Poor</v>
      </c>
      <c r="R232" s="69">
        <f t="shared" si="161"/>
        <v>25.874999999999996</v>
      </c>
      <c r="S232" s="69">
        <f t="shared" si="162"/>
        <v>0</v>
      </c>
      <c r="T232" s="70">
        <f t="shared" si="163"/>
        <v>0</v>
      </c>
      <c r="U232" s="69">
        <f t="shared" si="165"/>
        <v>25.874999999999996</v>
      </c>
      <c r="V232" s="47"/>
      <c r="W232" s="47"/>
    </row>
    <row r="233" spans="1:23" s="21" customFormat="1" x14ac:dyDescent="0.25">
      <c r="A233" s="72" t="s">
        <v>201</v>
      </c>
      <c r="B233" s="73">
        <f>B232+1</f>
        <v>315</v>
      </c>
      <c r="C233" s="5">
        <f t="shared" si="166"/>
        <v>7</v>
      </c>
      <c r="D233" s="59">
        <v>3</v>
      </c>
      <c r="E233" s="59"/>
      <c r="F233" s="59">
        <v>84</v>
      </c>
      <c r="G233" s="59"/>
      <c r="H233" s="59"/>
      <c r="I233" s="87">
        <f t="shared" si="153"/>
        <v>9</v>
      </c>
      <c r="J233" s="59">
        <f t="shared" si="157"/>
        <v>756</v>
      </c>
      <c r="K233" s="74">
        <f t="shared" si="160"/>
        <v>47.5</v>
      </c>
      <c r="L233" s="82">
        <v>50</v>
      </c>
      <c r="M233" s="77">
        <v>0.95</v>
      </c>
      <c r="N233" s="65">
        <f t="shared" si="164"/>
        <v>3.7698412698412698</v>
      </c>
      <c r="O233" s="59">
        <v>0</v>
      </c>
      <c r="P233" s="65">
        <f t="shared" si="159"/>
        <v>3.7698412698412698</v>
      </c>
      <c r="Q233" s="65" t="str">
        <f t="shared" si="150"/>
        <v>Poor</v>
      </c>
      <c r="R233" s="74">
        <f t="shared" si="161"/>
        <v>25.874999999999996</v>
      </c>
      <c r="S233" s="74">
        <f t="shared" si="162"/>
        <v>0</v>
      </c>
      <c r="T233" s="75">
        <f t="shared" ref="T233:T246" si="167">S233/R233</f>
        <v>0</v>
      </c>
      <c r="U233" s="74">
        <f t="shared" si="165"/>
        <v>25.874999999999996</v>
      </c>
      <c r="V233" s="46"/>
      <c r="W233" s="46"/>
    </row>
    <row r="234" spans="1:23" s="36" customFormat="1" x14ac:dyDescent="0.25">
      <c r="A234" s="55" t="s">
        <v>201</v>
      </c>
      <c r="B234" s="73">
        <f>B233+1</f>
        <v>316</v>
      </c>
      <c r="C234" s="5">
        <f t="shared" si="166"/>
        <v>7</v>
      </c>
      <c r="D234" s="34">
        <v>3</v>
      </c>
      <c r="E234" s="34"/>
      <c r="F234" s="34">
        <v>92</v>
      </c>
      <c r="G234" s="34"/>
      <c r="H234" s="34"/>
      <c r="I234" s="35">
        <f t="shared" si="153"/>
        <v>9</v>
      </c>
      <c r="J234" s="34">
        <f t="shared" si="157"/>
        <v>828</v>
      </c>
      <c r="K234" s="56">
        <f t="shared" si="160"/>
        <v>47.5</v>
      </c>
      <c r="L234" s="76">
        <v>50</v>
      </c>
      <c r="M234" s="77">
        <v>0.95</v>
      </c>
      <c r="N234" s="58">
        <f t="shared" si="164"/>
        <v>3.4420289855072466</v>
      </c>
      <c r="O234" s="34">
        <v>0</v>
      </c>
      <c r="P234" s="58">
        <f t="shared" si="159"/>
        <v>3.4420289855072466</v>
      </c>
      <c r="Q234" s="58" t="str">
        <f t="shared" si="150"/>
        <v>Poor</v>
      </c>
      <c r="R234" s="56">
        <f t="shared" si="161"/>
        <v>25.874999999999996</v>
      </c>
      <c r="S234" s="56">
        <f t="shared" si="162"/>
        <v>0</v>
      </c>
      <c r="T234" s="57">
        <f t="shared" si="167"/>
        <v>0</v>
      </c>
      <c r="U234" s="56">
        <f t="shared" si="165"/>
        <v>25.874999999999996</v>
      </c>
      <c r="V234" s="11"/>
      <c r="W234" s="11"/>
    </row>
    <row r="235" spans="1:23" s="36" customFormat="1" x14ac:dyDescent="0.25">
      <c r="A235" s="55" t="s">
        <v>202</v>
      </c>
      <c r="B235" s="5">
        <f t="shared" si="155"/>
        <v>317</v>
      </c>
      <c r="C235" s="5">
        <f t="shared" si="166"/>
        <v>7</v>
      </c>
      <c r="D235" s="34">
        <v>3</v>
      </c>
      <c r="E235" s="34"/>
      <c r="F235" s="34">
        <v>88</v>
      </c>
      <c r="G235" s="34"/>
      <c r="H235" s="34"/>
      <c r="I235" s="35">
        <f t="shared" si="153"/>
        <v>9</v>
      </c>
      <c r="J235" s="34">
        <f t="shared" si="157"/>
        <v>792</v>
      </c>
      <c r="K235" s="56">
        <f t="shared" si="160"/>
        <v>47.5</v>
      </c>
      <c r="L235" s="76">
        <v>50</v>
      </c>
      <c r="M235" s="77">
        <v>0.95</v>
      </c>
      <c r="N235" s="58">
        <f t="shared" si="164"/>
        <v>3.5984848484848486</v>
      </c>
      <c r="O235" s="34">
        <v>0</v>
      </c>
      <c r="P235" s="58">
        <f t="shared" si="159"/>
        <v>3.5984848484848486</v>
      </c>
      <c r="Q235" s="58" t="str">
        <f t="shared" si="150"/>
        <v>Poor</v>
      </c>
      <c r="R235" s="56">
        <f t="shared" si="161"/>
        <v>25.874999999999996</v>
      </c>
      <c r="S235" s="56">
        <f t="shared" si="162"/>
        <v>0</v>
      </c>
      <c r="T235" s="57">
        <f t="shared" si="167"/>
        <v>0</v>
      </c>
      <c r="U235" s="56">
        <f t="shared" si="165"/>
        <v>25.874999999999996</v>
      </c>
      <c r="V235" s="11"/>
      <c r="W235" s="11"/>
    </row>
    <row r="236" spans="1:23" s="36" customFormat="1" x14ac:dyDescent="0.25">
      <c r="A236" s="55" t="s">
        <v>202</v>
      </c>
      <c r="B236" s="5">
        <f t="shared" si="155"/>
        <v>318</v>
      </c>
      <c r="C236" s="5">
        <f t="shared" si="166"/>
        <v>7</v>
      </c>
      <c r="D236" s="34">
        <v>3</v>
      </c>
      <c r="E236" s="34"/>
      <c r="F236" s="34">
        <v>88</v>
      </c>
      <c r="G236" s="34"/>
      <c r="H236" s="34"/>
      <c r="I236" s="35">
        <f t="shared" si="153"/>
        <v>9</v>
      </c>
      <c r="J236" s="34">
        <f t="shared" si="157"/>
        <v>792</v>
      </c>
      <c r="K236" s="56">
        <f t="shared" si="160"/>
        <v>47.5</v>
      </c>
      <c r="L236" s="76">
        <v>50</v>
      </c>
      <c r="M236" s="77">
        <v>0.95</v>
      </c>
      <c r="N236" s="58">
        <f t="shared" si="164"/>
        <v>3.5984848484848486</v>
      </c>
      <c r="O236" s="34">
        <v>0</v>
      </c>
      <c r="P236" s="58">
        <f t="shared" si="159"/>
        <v>3.5984848484848486</v>
      </c>
      <c r="Q236" s="58" t="str">
        <f t="shared" si="150"/>
        <v>Poor</v>
      </c>
      <c r="R236" s="56">
        <f t="shared" si="161"/>
        <v>25.874999999999996</v>
      </c>
      <c r="S236" s="56">
        <f t="shared" si="162"/>
        <v>0</v>
      </c>
      <c r="T236" s="57">
        <f t="shared" si="167"/>
        <v>0</v>
      </c>
      <c r="U236" s="56">
        <f t="shared" si="165"/>
        <v>25.874999999999996</v>
      </c>
      <c r="V236" s="11"/>
      <c r="W236" s="11"/>
    </row>
    <row r="237" spans="1:23" s="36" customFormat="1" x14ac:dyDescent="0.25">
      <c r="A237" s="55" t="s">
        <v>166</v>
      </c>
      <c r="B237" s="5">
        <f t="shared" si="155"/>
        <v>319</v>
      </c>
      <c r="C237" s="5">
        <f t="shared" si="166"/>
        <v>7</v>
      </c>
      <c r="D237" s="34">
        <v>3</v>
      </c>
      <c r="E237" s="34"/>
      <c r="F237" s="34">
        <v>119</v>
      </c>
      <c r="G237" s="34"/>
      <c r="H237" s="34"/>
      <c r="I237" s="35">
        <f t="shared" si="153"/>
        <v>9</v>
      </c>
      <c r="J237" s="34">
        <f t="shared" si="157"/>
        <v>1071</v>
      </c>
      <c r="K237" s="56">
        <f t="shared" si="160"/>
        <v>7.5</v>
      </c>
      <c r="L237" s="76">
        <v>75</v>
      </c>
      <c r="M237" s="77">
        <v>0.1</v>
      </c>
      <c r="N237" s="58">
        <f t="shared" si="164"/>
        <v>0.42016806722689076</v>
      </c>
      <c r="O237" s="34">
        <v>0</v>
      </c>
      <c r="P237" s="58">
        <f t="shared" si="159"/>
        <v>0.42016806722689076</v>
      </c>
      <c r="Q237" s="58" t="str">
        <f t="shared" si="150"/>
        <v>Fail</v>
      </c>
      <c r="R237" s="56">
        <f t="shared" si="161"/>
        <v>38.8125</v>
      </c>
      <c r="S237" s="56">
        <f t="shared" si="162"/>
        <v>0</v>
      </c>
      <c r="T237" s="57">
        <f t="shared" si="167"/>
        <v>0</v>
      </c>
      <c r="U237" s="56">
        <f t="shared" si="165"/>
        <v>38.8125</v>
      </c>
      <c r="V237" s="11"/>
      <c r="W237" s="11"/>
    </row>
    <row r="238" spans="1:23" s="36" customFormat="1" x14ac:dyDescent="0.25">
      <c r="A238" s="55" t="s">
        <v>166</v>
      </c>
      <c r="B238" s="5">
        <f t="shared" si="155"/>
        <v>320</v>
      </c>
      <c r="C238" s="5">
        <f t="shared" si="166"/>
        <v>7</v>
      </c>
      <c r="D238" s="34">
        <v>3</v>
      </c>
      <c r="E238" s="34"/>
      <c r="F238" s="34">
        <v>116</v>
      </c>
      <c r="G238" s="34"/>
      <c r="H238" s="34"/>
      <c r="I238" s="35">
        <f t="shared" si="153"/>
        <v>9</v>
      </c>
      <c r="J238" s="34">
        <f t="shared" si="157"/>
        <v>1044</v>
      </c>
      <c r="K238" s="56">
        <f t="shared" si="160"/>
        <v>7.5</v>
      </c>
      <c r="L238" s="76">
        <v>75</v>
      </c>
      <c r="M238" s="77">
        <v>0.1</v>
      </c>
      <c r="N238" s="58">
        <f t="shared" si="164"/>
        <v>0.43103448275862066</v>
      </c>
      <c r="O238" s="34">
        <v>0</v>
      </c>
      <c r="P238" s="58">
        <f t="shared" si="159"/>
        <v>0.43103448275862066</v>
      </c>
      <c r="Q238" s="58" t="str">
        <f t="shared" si="150"/>
        <v>Fail</v>
      </c>
      <c r="R238" s="56">
        <f t="shared" si="161"/>
        <v>38.8125</v>
      </c>
      <c r="S238" s="56">
        <f t="shared" si="162"/>
        <v>0</v>
      </c>
      <c r="T238" s="57">
        <f t="shared" si="167"/>
        <v>0</v>
      </c>
      <c r="U238" s="56">
        <f t="shared" si="165"/>
        <v>38.8125</v>
      </c>
      <c r="V238" s="11"/>
      <c r="W238" s="11"/>
    </row>
    <row r="239" spans="1:23" s="36" customFormat="1" x14ac:dyDescent="0.25">
      <c r="A239" s="55" t="s">
        <v>166</v>
      </c>
      <c r="B239" s="5">
        <f>B237+1</f>
        <v>320</v>
      </c>
      <c r="C239" s="5">
        <f>C237</f>
        <v>7</v>
      </c>
      <c r="D239" s="34">
        <v>3</v>
      </c>
      <c r="E239" s="34"/>
      <c r="F239" s="34">
        <v>118</v>
      </c>
      <c r="G239" s="34"/>
      <c r="H239" s="34"/>
      <c r="I239" s="35">
        <f t="shared" si="153"/>
        <v>9</v>
      </c>
      <c r="J239" s="34">
        <f t="shared" si="157"/>
        <v>1062</v>
      </c>
      <c r="K239" s="56">
        <f t="shared" si="160"/>
        <v>71.25</v>
      </c>
      <c r="L239" s="76">
        <v>75</v>
      </c>
      <c r="M239" s="77">
        <v>0.95</v>
      </c>
      <c r="N239" s="58">
        <f t="shared" si="164"/>
        <v>4.0254237288135597</v>
      </c>
      <c r="O239" s="34">
        <v>0</v>
      </c>
      <c r="P239" s="58">
        <f t="shared" si="159"/>
        <v>4.0254237288135597</v>
      </c>
      <c r="Q239" s="58" t="str">
        <f t="shared" si="150"/>
        <v>Low</v>
      </c>
      <c r="R239" s="56">
        <f t="shared" si="161"/>
        <v>38.8125</v>
      </c>
      <c r="S239" s="56">
        <f t="shared" si="162"/>
        <v>0</v>
      </c>
      <c r="T239" s="57">
        <f t="shared" si="167"/>
        <v>0</v>
      </c>
      <c r="U239" s="56">
        <f t="shared" si="165"/>
        <v>38.8125</v>
      </c>
      <c r="V239" s="11"/>
      <c r="W239" s="11"/>
    </row>
    <row r="240" spans="1:23" s="36" customFormat="1" x14ac:dyDescent="0.25">
      <c r="A240" s="55" t="s">
        <v>166</v>
      </c>
      <c r="B240" s="5">
        <f>B237+1</f>
        <v>320</v>
      </c>
      <c r="C240" s="5">
        <f>C237</f>
        <v>7</v>
      </c>
      <c r="D240" s="34">
        <v>3</v>
      </c>
      <c r="E240" s="34"/>
      <c r="F240" s="34">
        <v>118</v>
      </c>
      <c r="G240" s="34"/>
      <c r="H240" s="34"/>
      <c r="I240" s="35">
        <f t="shared" si="153"/>
        <v>9</v>
      </c>
      <c r="J240" s="34">
        <f t="shared" si="157"/>
        <v>1062</v>
      </c>
      <c r="K240" s="56">
        <f t="shared" si="160"/>
        <v>71.25</v>
      </c>
      <c r="L240" s="76">
        <v>75</v>
      </c>
      <c r="M240" s="77">
        <v>0.95</v>
      </c>
      <c r="N240" s="58">
        <f t="shared" si="164"/>
        <v>4.0254237288135597</v>
      </c>
      <c r="O240" s="34">
        <v>0</v>
      </c>
      <c r="P240" s="58">
        <f t="shared" si="159"/>
        <v>4.0254237288135597</v>
      </c>
      <c r="Q240" s="58" t="str">
        <f t="shared" si="150"/>
        <v>Low</v>
      </c>
      <c r="R240" s="56">
        <f t="shared" si="161"/>
        <v>38.8125</v>
      </c>
      <c r="S240" s="56">
        <f t="shared" si="162"/>
        <v>0</v>
      </c>
      <c r="T240" s="57">
        <f t="shared" si="167"/>
        <v>0</v>
      </c>
      <c r="U240" s="56">
        <f t="shared" si="165"/>
        <v>38.8125</v>
      </c>
      <c r="V240" s="11"/>
      <c r="W240" s="11"/>
    </row>
    <row r="241" spans="1:23" s="36" customFormat="1" x14ac:dyDescent="0.25">
      <c r="A241" s="55" t="s">
        <v>166</v>
      </c>
      <c r="B241" s="5">
        <f>B237+1</f>
        <v>320</v>
      </c>
      <c r="C241" s="5">
        <f>C237</f>
        <v>7</v>
      </c>
      <c r="D241" s="34">
        <v>3</v>
      </c>
      <c r="E241" s="34"/>
      <c r="F241" s="34">
        <v>116</v>
      </c>
      <c r="G241" s="34"/>
      <c r="H241" s="34"/>
      <c r="I241" s="35">
        <f t="shared" si="153"/>
        <v>9</v>
      </c>
      <c r="J241" s="34">
        <f t="shared" si="157"/>
        <v>1044</v>
      </c>
      <c r="K241" s="56">
        <f t="shared" ref="K241" si="168">L241*M241</f>
        <v>71.25</v>
      </c>
      <c r="L241" s="76">
        <v>75</v>
      </c>
      <c r="M241" s="77">
        <v>0.95</v>
      </c>
      <c r="N241" s="58">
        <f t="shared" ref="N241" si="169">K241*60/J241</f>
        <v>4.0948275862068968</v>
      </c>
      <c r="O241" s="34">
        <v>0</v>
      </c>
      <c r="P241" s="58">
        <f t="shared" ref="P241" si="170">N241+O241</f>
        <v>4.0948275862068968</v>
      </c>
      <c r="Q241" s="58" t="str">
        <f t="shared" ref="Q241" si="171">IF(P241&gt;=12,"CDC Airborne LVL",IF(P241&gt;=6,"CDC &amp; Harvard LVL",IF(P241&gt;=5,"CDC LVL",IF(P241&gt;=4,"Low",IF(P241&gt;=3,"Poor",IF(P241&gt;=2,"Bad",IF(P241&gt;=1,"Very Bad","Fail")))))))</f>
        <v>Low</v>
      </c>
      <c r="R241" s="56">
        <f t="shared" ref="R241" si="172">$B$10*L241</f>
        <v>38.8125</v>
      </c>
      <c r="S241" s="56">
        <f t="shared" ref="S241" si="173">$B$12*J241*(O241/12)</f>
        <v>0</v>
      </c>
      <c r="T241" s="57">
        <f t="shared" ref="T241" si="174">S241/R241</f>
        <v>0</v>
      </c>
      <c r="U241" s="56">
        <f t="shared" ref="U241" si="175">R241+S241</f>
        <v>38.8125</v>
      </c>
      <c r="V241" s="11"/>
      <c r="W241" s="11"/>
    </row>
    <row r="242" spans="1:23" s="36" customFormat="1" x14ac:dyDescent="0.25">
      <c r="A242" s="55" t="s">
        <v>166</v>
      </c>
      <c r="B242" s="5">
        <f>B238+1</f>
        <v>321</v>
      </c>
      <c r="C242" s="5">
        <f>C238</f>
        <v>7</v>
      </c>
      <c r="D242" s="34">
        <v>3</v>
      </c>
      <c r="E242" s="34"/>
      <c r="F242" s="34">
        <v>169</v>
      </c>
      <c r="G242" s="34"/>
      <c r="H242" s="34"/>
      <c r="I242" s="35">
        <f t="shared" si="153"/>
        <v>9</v>
      </c>
      <c r="J242" s="34">
        <f t="shared" si="157"/>
        <v>1521</v>
      </c>
      <c r="K242" s="56">
        <f t="shared" si="160"/>
        <v>71.25</v>
      </c>
      <c r="L242" s="76">
        <v>75</v>
      </c>
      <c r="M242" s="77">
        <v>0.95</v>
      </c>
      <c r="N242" s="58">
        <f t="shared" si="164"/>
        <v>2.8106508875739644</v>
      </c>
      <c r="O242" s="34">
        <v>0</v>
      </c>
      <c r="P242" s="58">
        <f t="shared" si="159"/>
        <v>2.8106508875739644</v>
      </c>
      <c r="Q242" s="58" t="str">
        <f t="shared" si="150"/>
        <v>Bad</v>
      </c>
      <c r="R242" s="56">
        <f t="shared" si="161"/>
        <v>38.8125</v>
      </c>
      <c r="S242" s="56">
        <f t="shared" si="162"/>
        <v>0</v>
      </c>
      <c r="T242" s="57">
        <f t="shared" si="167"/>
        <v>0</v>
      </c>
      <c r="U242" s="56">
        <f t="shared" si="165"/>
        <v>38.8125</v>
      </c>
      <c r="V242" s="11"/>
      <c r="W242" s="11"/>
    </row>
    <row r="243" spans="1:23" s="36" customFormat="1" x14ac:dyDescent="0.25">
      <c r="A243" s="55" t="s">
        <v>203</v>
      </c>
      <c r="B243" s="5">
        <f t="shared" si="155"/>
        <v>322</v>
      </c>
      <c r="C243" s="5">
        <f t="shared" ref="C243:C250" si="176">C242</f>
        <v>7</v>
      </c>
      <c r="D243" s="34">
        <v>3</v>
      </c>
      <c r="E243" s="34"/>
      <c r="F243" s="34">
        <v>730</v>
      </c>
      <c r="G243" s="34"/>
      <c r="H243" s="34"/>
      <c r="I243" s="35">
        <f t="shared" si="153"/>
        <v>9</v>
      </c>
      <c r="J243" s="34">
        <f t="shared" si="157"/>
        <v>6570</v>
      </c>
      <c r="K243" s="56">
        <f t="shared" si="160"/>
        <v>380</v>
      </c>
      <c r="L243" s="76">
        <v>400</v>
      </c>
      <c r="M243" s="77">
        <v>0.95</v>
      </c>
      <c r="N243" s="58">
        <f t="shared" si="164"/>
        <v>3.4703196347031962</v>
      </c>
      <c r="O243" s="34">
        <v>0</v>
      </c>
      <c r="P243" s="58">
        <f t="shared" si="159"/>
        <v>3.4703196347031962</v>
      </c>
      <c r="Q243" s="65" t="str">
        <f t="shared" si="150"/>
        <v>Poor</v>
      </c>
      <c r="R243" s="56">
        <f t="shared" si="161"/>
        <v>206.99999999999997</v>
      </c>
      <c r="S243" s="56">
        <f t="shared" si="162"/>
        <v>0</v>
      </c>
      <c r="T243" s="57">
        <f t="shared" si="167"/>
        <v>0</v>
      </c>
      <c r="U243" s="56">
        <f t="shared" si="165"/>
        <v>206.99999999999997</v>
      </c>
      <c r="V243" s="11"/>
      <c r="W243" s="11"/>
    </row>
    <row r="244" spans="1:23" s="36" customFormat="1" x14ac:dyDescent="0.25">
      <c r="A244" s="55" t="s">
        <v>175</v>
      </c>
      <c r="B244" s="5">
        <f t="shared" si="155"/>
        <v>323</v>
      </c>
      <c r="C244" s="5">
        <f t="shared" si="176"/>
        <v>7</v>
      </c>
      <c r="D244" s="34">
        <v>3</v>
      </c>
      <c r="E244" s="34"/>
      <c r="F244" s="34">
        <v>172</v>
      </c>
      <c r="G244" s="34">
        <f>SUM(F232:F244)</f>
        <v>2095</v>
      </c>
      <c r="H244" s="34"/>
      <c r="I244" s="35">
        <f t="shared" si="153"/>
        <v>9</v>
      </c>
      <c r="J244" s="34">
        <f t="shared" si="157"/>
        <v>1548</v>
      </c>
      <c r="K244" s="56">
        <f t="shared" si="160"/>
        <v>95</v>
      </c>
      <c r="L244" s="76">
        <v>100</v>
      </c>
      <c r="M244" s="77">
        <v>0.95</v>
      </c>
      <c r="N244" s="58">
        <f t="shared" si="164"/>
        <v>3.6821705426356588</v>
      </c>
      <c r="O244" s="34">
        <v>0</v>
      </c>
      <c r="P244" s="58">
        <f t="shared" si="159"/>
        <v>3.6821705426356588</v>
      </c>
      <c r="Q244" s="65" t="str">
        <f t="shared" si="150"/>
        <v>Poor</v>
      </c>
      <c r="R244" s="56">
        <f t="shared" si="161"/>
        <v>51.749999999999993</v>
      </c>
      <c r="S244" s="56">
        <f t="shared" si="162"/>
        <v>0</v>
      </c>
      <c r="T244" s="57">
        <f t="shared" si="167"/>
        <v>0</v>
      </c>
      <c r="U244" s="56">
        <f t="shared" si="165"/>
        <v>51.749999999999993</v>
      </c>
      <c r="V244" s="11"/>
      <c r="W244" s="11"/>
    </row>
    <row r="245" spans="1:23" s="42" customFormat="1" x14ac:dyDescent="0.25">
      <c r="A245" s="66" t="s">
        <v>181</v>
      </c>
      <c r="B245" s="67">
        <f t="shared" si="155"/>
        <v>324</v>
      </c>
      <c r="C245" s="67">
        <f t="shared" si="176"/>
        <v>7</v>
      </c>
      <c r="D245" s="68">
        <v>4</v>
      </c>
      <c r="E245" s="68"/>
      <c r="F245" s="68">
        <v>207</v>
      </c>
      <c r="G245" s="68"/>
      <c r="H245" s="68"/>
      <c r="I245" s="85">
        <f t="shared" si="153"/>
        <v>9</v>
      </c>
      <c r="J245" s="68">
        <f t="shared" si="157"/>
        <v>1863</v>
      </c>
      <c r="K245" s="69">
        <f t="shared" si="160"/>
        <v>95</v>
      </c>
      <c r="L245" s="80">
        <v>100</v>
      </c>
      <c r="M245" s="81">
        <v>0.95</v>
      </c>
      <c r="N245" s="71">
        <f t="shared" si="164"/>
        <v>3.0595813204508855</v>
      </c>
      <c r="O245" s="68">
        <v>0</v>
      </c>
      <c r="P245" s="71">
        <f t="shared" si="159"/>
        <v>3.0595813204508855</v>
      </c>
      <c r="Q245" s="71" t="str">
        <f t="shared" si="150"/>
        <v>Poor</v>
      </c>
      <c r="R245" s="69">
        <f t="shared" si="161"/>
        <v>51.749999999999993</v>
      </c>
      <c r="S245" s="69">
        <f t="shared" si="162"/>
        <v>0</v>
      </c>
      <c r="T245" s="70">
        <f t="shared" si="167"/>
        <v>0</v>
      </c>
      <c r="U245" s="69">
        <f t="shared" si="165"/>
        <v>51.749999999999993</v>
      </c>
      <c r="V245" s="47"/>
      <c r="W245" s="47"/>
    </row>
    <row r="246" spans="1:23" s="36" customFormat="1" x14ac:dyDescent="0.25">
      <c r="A246" s="55" t="s">
        <v>176</v>
      </c>
      <c r="B246" s="5">
        <f t="shared" si="155"/>
        <v>325</v>
      </c>
      <c r="C246" s="5">
        <f t="shared" si="176"/>
        <v>7</v>
      </c>
      <c r="D246" s="34">
        <v>4</v>
      </c>
      <c r="E246" s="34"/>
      <c r="F246" s="34">
        <v>600</v>
      </c>
      <c r="G246" s="34"/>
      <c r="H246" s="34"/>
      <c r="I246" s="35">
        <f t="shared" si="153"/>
        <v>9</v>
      </c>
      <c r="J246" s="34">
        <f t="shared" si="157"/>
        <v>5400</v>
      </c>
      <c r="K246" s="56">
        <f t="shared" si="160"/>
        <v>332.5</v>
      </c>
      <c r="L246" s="76">
        <v>350</v>
      </c>
      <c r="M246" s="77">
        <v>0.95</v>
      </c>
      <c r="N246" s="58">
        <f t="shared" si="164"/>
        <v>3.6944444444444446</v>
      </c>
      <c r="O246" s="34">
        <v>0</v>
      </c>
      <c r="P246" s="58">
        <f t="shared" si="159"/>
        <v>3.6944444444444446</v>
      </c>
      <c r="Q246" s="58" t="str">
        <f t="shared" si="150"/>
        <v>Poor</v>
      </c>
      <c r="R246" s="56">
        <f t="shared" si="161"/>
        <v>181.125</v>
      </c>
      <c r="S246" s="56">
        <f t="shared" si="162"/>
        <v>0</v>
      </c>
      <c r="T246" s="57">
        <f t="shared" si="167"/>
        <v>0</v>
      </c>
      <c r="U246" s="56">
        <f t="shared" si="165"/>
        <v>181.125</v>
      </c>
      <c r="V246" s="11"/>
      <c r="W246" s="11"/>
    </row>
    <row r="247" spans="1:23" s="36" customFormat="1" x14ac:dyDescent="0.25">
      <c r="A247" s="55" t="s">
        <v>177</v>
      </c>
      <c r="B247" s="5">
        <f t="shared" si="155"/>
        <v>326</v>
      </c>
      <c r="C247" s="5">
        <f t="shared" si="176"/>
        <v>7</v>
      </c>
      <c r="D247" s="34">
        <v>4</v>
      </c>
      <c r="E247" s="34"/>
      <c r="F247" s="34">
        <v>400</v>
      </c>
      <c r="G247" s="34"/>
      <c r="H247" s="34"/>
      <c r="I247" s="35">
        <f t="shared" si="153"/>
        <v>9</v>
      </c>
      <c r="J247" s="34">
        <f t="shared" si="157"/>
        <v>3600</v>
      </c>
      <c r="K247" s="56">
        <f t="shared" si="160"/>
        <v>190</v>
      </c>
      <c r="L247" s="76">
        <v>200</v>
      </c>
      <c r="M247" s="77">
        <v>0.95</v>
      </c>
      <c r="N247" s="58">
        <f t="shared" si="164"/>
        <v>3.1666666666666665</v>
      </c>
      <c r="O247" s="34">
        <v>0</v>
      </c>
      <c r="P247" s="58">
        <f t="shared" si="159"/>
        <v>3.1666666666666665</v>
      </c>
      <c r="Q247" s="58" t="str">
        <f t="shared" si="150"/>
        <v>Poor</v>
      </c>
      <c r="R247" s="56">
        <f t="shared" si="161"/>
        <v>103.49999999999999</v>
      </c>
      <c r="S247" s="56">
        <f t="shared" si="162"/>
        <v>0</v>
      </c>
      <c r="T247" s="57">
        <f t="shared" ref="T247:T250" si="177">S247/R247</f>
        <v>0</v>
      </c>
      <c r="U247" s="56">
        <f t="shared" si="165"/>
        <v>103.49999999999999</v>
      </c>
      <c r="V247" s="11"/>
      <c r="W247" s="11"/>
    </row>
    <row r="248" spans="1:23" s="36" customFormat="1" x14ac:dyDescent="0.25">
      <c r="A248" s="55" t="s">
        <v>178</v>
      </c>
      <c r="B248" s="5">
        <f t="shared" si="155"/>
        <v>327</v>
      </c>
      <c r="C248" s="5">
        <f t="shared" si="176"/>
        <v>7</v>
      </c>
      <c r="D248" s="34">
        <v>4</v>
      </c>
      <c r="E248" s="34"/>
      <c r="F248" s="34">
        <v>300</v>
      </c>
      <c r="G248" s="34">
        <f>SUM(F245:F248)</f>
        <v>1507</v>
      </c>
      <c r="H248" s="34"/>
      <c r="I248" s="35">
        <f t="shared" si="153"/>
        <v>9</v>
      </c>
      <c r="J248" s="34">
        <f t="shared" si="157"/>
        <v>2700</v>
      </c>
      <c r="K248" s="56">
        <f t="shared" si="160"/>
        <v>190</v>
      </c>
      <c r="L248" s="76">
        <v>200</v>
      </c>
      <c r="M248" s="77">
        <v>0.95</v>
      </c>
      <c r="N248" s="58">
        <f t="shared" si="164"/>
        <v>4.2222222222222223</v>
      </c>
      <c r="O248" s="34">
        <v>0</v>
      </c>
      <c r="P248" s="58">
        <f t="shared" si="159"/>
        <v>4.2222222222222223</v>
      </c>
      <c r="Q248" s="58" t="str">
        <f t="shared" si="150"/>
        <v>Low</v>
      </c>
      <c r="R248" s="56">
        <f t="shared" si="161"/>
        <v>103.49999999999999</v>
      </c>
      <c r="S248" s="56">
        <f t="shared" si="162"/>
        <v>0</v>
      </c>
      <c r="T248" s="57">
        <f t="shared" si="177"/>
        <v>0</v>
      </c>
      <c r="U248" s="56">
        <f t="shared" si="165"/>
        <v>103.49999999999999</v>
      </c>
      <c r="V248" s="11"/>
      <c r="W248" s="11"/>
    </row>
    <row r="249" spans="1:23" s="42" customFormat="1" x14ac:dyDescent="0.25">
      <c r="A249" s="66" t="s">
        <v>187</v>
      </c>
      <c r="B249" s="67">
        <f>B247+1</f>
        <v>327</v>
      </c>
      <c r="C249" s="67">
        <f t="shared" si="176"/>
        <v>7</v>
      </c>
      <c r="D249" s="68">
        <v>5</v>
      </c>
      <c r="E249" s="68"/>
      <c r="F249" s="68">
        <v>400</v>
      </c>
      <c r="G249" s="68"/>
      <c r="H249" s="68"/>
      <c r="I249" s="85">
        <f t="shared" si="153"/>
        <v>9</v>
      </c>
      <c r="J249" s="68">
        <f t="shared" si="157"/>
        <v>3600</v>
      </c>
      <c r="K249" s="69">
        <f t="shared" si="160"/>
        <v>237.5</v>
      </c>
      <c r="L249" s="80">
        <v>250</v>
      </c>
      <c r="M249" s="81">
        <v>0.95</v>
      </c>
      <c r="N249" s="71">
        <f t="shared" si="164"/>
        <v>3.9583333333333335</v>
      </c>
      <c r="O249" s="68">
        <v>0</v>
      </c>
      <c r="P249" s="71">
        <f t="shared" si="159"/>
        <v>3.9583333333333335</v>
      </c>
      <c r="Q249" s="71" t="str">
        <f t="shared" si="150"/>
        <v>Poor</v>
      </c>
      <c r="R249" s="69">
        <f t="shared" si="161"/>
        <v>129.375</v>
      </c>
      <c r="S249" s="69">
        <f t="shared" si="162"/>
        <v>0</v>
      </c>
      <c r="T249" s="70">
        <f t="shared" si="177"/>
        <v>0</v>
      </c>
      <c r="U249" s="69">
        <f t="shared" si="165"/>
        <v>129.375</v>
      </c>
      <c r="V249" s="47"/>
      <c r="W249" s="47"/>
    </row>
    <row r="250" spans="1:23" s="36" customFormat="1" x14ac:dyDescent="0.25">
      <c r="A250" s="55" t="s">
        <v>187</v>
      </c>
      <c r="B250" s="5">
        <f>B248+1</f>
        <v>328</v>
      </c>
      <c r="C250" s="5">
        <f t="shared" si="176"/>
        <v>7</v>
      </c>
      <c r="D250" s="34">
        <v>5</v>
      </c>
      <c r="E250" s="34"/>
      <c r="F250" s="34">
        <v>400</v>
      </c>
      <c r="G250" s="34">
        <f>SUM(F249:F250)</f>
        <v>800</v>
      </c>
      <c r="H250" s="59">
        <f>SUM(F217:F250)</f>
        <v>9127</v>
      </c>
      <c r="I250" s="35">
        <f t="shared" si="153"/>
        <v>9</v>
      </c>
      <c r="J250" s="34">
        <f t="shared" si="157"/>
        <v>3600</v>
      </c>
      <c r="K250" s="56">
        <f t="shared" si="160"/>
        <v>237.5</v>
      </c>
      <c r="L250" s="76">
        <v>250</v>
      </c>
      <c r="M250" s="77">
        <v>0.95</v>
      </c>
      <c r="N250" s="58">
        <f t="shared" si="164"/>
        <v>3.9583333333333335</v>
      </c>
      <c r="O250" s="34">
        <v>0</v>
      </c>
      <c r="P250" s="58">
        <f t="shared" si="159"/>
        <v>3.9583333333333335</v>
      </c>
      <c r="Q250" s="58" t="str">
        <f t="shared" si="150"/>
        <v>Poor</v>
      </c>
      <c r="R250" s="56">
        <f t="shared" si="161"/>
        <v>129.375</v>
      </c>
      <c r="S250" s="56">
        <f t="shared" si="162"/>
        <v>0</v>
      </c>
      <c r="T250" s="57">
        <f t="shared" si="177"/>
        <v>0</v>
      </c>
      <c r="U250" s="56">
        <f t="shared" si="165"/>
        <v>129.375</v>
      </c>
      <c r="V250" s="11"/>
      <c r="W250" s="1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CO2 kWh</vt:lpstr>
      <vt:lpstr>Results</vt:lpstr>
      <vt:lpstr>Buildings CG</vt:lpstr>
      <vt:lpstr>Buildings Summary</vt:lpstr>
      <vt:lpstr>Buildings Baseline</vt:lpstr>
      <vt:lpstr>Buildings Arch A</vt:lpstr>
      <vt:lpstr>All Blds Arch B</vt:lpstr>
      <vt:lpstr>Bld 1 Baseline</vt:lpstr>
      <vt:lpstr>Bld 1 Arch A</vt:lpstr>
      <vt:lpstr>Bld 1 Arch B</vt:lpstr>
      <vt:lpstr>Bld 1 Arch C</vt:lpstr>
      <vt:lpstr>Source</vt:lpstr>
    </vt:vector>
  </TitlesOfParts>
  <Company>Cassbeth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Sobkiw</dc:creator>
  <cp:lastModifiedBy> walt</cp:lastModifiedBy>
  <dcterms:created xsi:type="dcterms:W3CDTF">2023-12-02T18:29:35Z</dcterms:created>
  <dcterms:modified xsi:type="dcterms:W3CDTF">2023-12-17T15:59:55Z</dcterms:modified>
</cp:coreProperties>
</file>